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15" yWindow="465" windowWidth="11100" windowHeight="6945" activeTab="1"/>
  </bookViews>
  <sheets>
    <sheet name="RASIO KIM 2025" sheetId="3" r:id="rId1"/>
    <sheet name="RASIO KIM 2025 (2)" sheetId="4" r:id="rId2"/>
    <sheet name="Tabel Rasio Produksi dan Konsum" sheetId="2" r:id="rId3"/>
    <sheet name="TotaL Rasio Produksi AKI (For B" sheetId="1" r:id="rId4"/>
    <sheet name="Target" sheetId="5" r:id="rId5"/>
  </sheets>
  <definedNames>
    <definedName name="_xlnm.Print_Area" localSheetId="0">'RASIO KIM 2025'!$B$2:$J$25</definedName>
    <definedName name="_xlnm.Print_Area" localSheetId="1">'RASIO KIM 2025 (2)'!$B$2:$I$26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H10" i="4" s="1"/>
  <c r="I10" i="4" l="1"/>
  <c r="M94" i="5"/>
  <c r="U75" i="5"/>
  <c r="U74" i="5"/>
  <c r="U73" i="5"/>
  <c r="U72" i="5"/>
  <c r="U71" i="5"/>
  <c r="U70" i="5"/>
  <c r="I72" i="5"/>
  <c r="G72" i="5"/>
  <c r="Q94" i="5"/>
  <c r="O94" i="5"/>
  <c r="K94" i="5"/>
  <c r="I94" i="5"/>
  <c r="G94" i="5"/>
  <c r="Q93" i="5"/>
  <c r="O93" i="5"/>
  <c r="M93" i="5"/>
  <c r="K93" i="5"/>
  <c r="I93" i="5"/>
  <c r="G93" i="5"/>
  <c r="O92" i="5"/>
  <c r="M92" i="5"/>
  <c r="K92" i="5"/>
  <c r="I92" i="5"/>
  <c r="G83" i="5"/>
  <c r="I83" i="5" s="1"/>
  <c r="K83" i="5" s="1"/>
  <c r="M83" i="5" s="1"/>
  <c r="O83" i="5" s="1"/>
  <c r="Q83" i="5" s="1"/>
  <c r="G82" i="5"/>
  <c r="I82" i="5" s="1"/>
  <c r="K82" i="5" s="1"/>
  <c r="M82" i="5" s="1"/>
  <c r="O82" i="5" s="1"/>
  <c r="Q82" i="5" s="1"/>
  <c r="G81" i="5"/>
  <c r="I81" i="5" s="1"/>
  <c r="K81" i="5" s="1"/>
  <c r="M81" i="5" s="1"/>
  <c r="O81" i="5" s="1"/>
  <c r="Q81" i="5" s="1"/>
  <c r="G80" i="5"/>
  <c r="I80" i="5" s="1"/>
  <c r="K80" i="5" s="1"/>
  <c r="M80" i="5" s="1"/>
  <c r="O80" i="5" s="1"/>
  <c r="Q80" i="5" s="1"/>
  <c r="G79" i="5"/>
  <c r="I79" i="5" s="1"/>
  <c r="K79" i="5" s="1"/>
  <c r="M79" i="5" s="1"/>
  <c r="O79" i="5" s="1"/>
  <c r="Q79" i="5" s="1"/>
  <c r="G78" i="5"/>
  <c r="I78" i="5" s="1"/>
  <c r="K78" i="5" s="1"/>
  <c r="M78" i="5" s="1"/>
  <c r="O78" i="5" s="1"/>
  <c r="Q78" i="5" s="1"/>
  <c r="G77" i="5"/>
  <c r="I77" i="5" s="1"/>
  <c r="K77" i="5" s="1"/>
  <c r="M77" i="5" s="1"/>
  <c r="O77" i="5" s="1"/>
  <c r="Q77" i="5" s="1"/>
  <c r="G76" i="5"/>
  <c r="I76" i="5" s="1"/>
  <c r="K76" i="5" s="1"/>
  <c r="M76" i="5" s="1"/>
  <c r="O76" i="5" s="1"/>
  <c r="Q76" i="5" s="1"/>
  <c r="G75" i="5"/>
  <c r="I75" i="5" s="1"/>
  <c r="K75" i="5" s="1"/>
  <c r="M75" i="5" s="1"/>
  <c r="O75" i="5" s="1"/>
  <c r="Q75" i="5" s="1"/>
  <c r="G74" i="5"/>
  <c r="I74" i="5" s="1"/>
  <c r="K74" i="5" s="1"/>
  <c r="M74" i="5" s="1"/>
  <c r="O74" i="5" s="1"/>
  <c r="Q74" i="5" s="1"/>
  <c r="G73" i="5"/>
  <c r="I73" i="5" s="1"/>
  <c r="K73" i="5" s="1"/>
  <c r="M73" i="5" s="1"/>
  <c r="O73" i="5" s="1"/>
  <c r="Q73" i="5" s="1"/>
  <c r="I84" i="5" l="1"/>
  <c r="K72" i="5"/>
  <c r="G84" i="5"/>
  <c r="H22" i="4"/>
  <c r="H21" i="4"/>
  <c r="H20" i="4"/>
  <c r="H19" i="4"/>
  <c r="H18" i="4"/>
  <c r="H17" i="4"/>
  <c r="H16" i="4"/>
  <c r="I15" i="4"/>
  <c r="H15" i="4"/>
  <c r="H14" i="4"/>
  <c r="H13" i="4"/>
  <c r="H12" i="4"/>
  <c r="H11" i="4"/>
  <c r="I12" i="4" l="1"/>
  <c r="I14" i="4"/>
  <c r="I16" i="4"/>
  <c r="I18" i="4"/>
  <c r="I20" i="4"/>
  <c r="I22" i="4"/>
  <c r="M72" i="5"/>
  <c r="K84" i="5"/>
  <c r="I19" i="4"/>
  <c r="I11" i="4"/>
  <c r="I13" i="4"/>
  <c r="I17" i="4"/>
  <c r="I21" i="4"/>
  <c r="M84" i="5" l="1"/>
  <c r="O72" i="5"/>
  <c r="I12" i="3"/>
  <c r="H11" i="3"/>
  <c r="H9" i="3"/>
  <c r="Q72" i="5" l="1"/>
  <c r="Q84" i="5" s="1"/>
  <c r="O84" i="5"/>
  <c r="I9" i="3"/>
  <c r="J9" i="3"/>
  <c r="J10" i="3" l="1"/>
  <c r="J11" i="3"/>
  <c r="J12" i="3"/>
  <c r="J13" i="3"/>
  <c r="J14" i="3"/>
  <c r="J15" i="3"/>
  <c r="J16" i="3"/>
  <c r="J17" i="3"/>
  <c r="J18" i="3"/>
  <c r="J19" i="3"/>
  <c r="J20" i="3"/>
  <c r="J21" i="3"/>
  <c r="I10" i="3"/>
  <c r="I11" i="3"/>
  <c r="I13" i="3"/>
  <c r="I14" i="3"/>
  <c r="I15" i="3"/>
  <c r="I16" i="3"/>
  <c r="I17" i="3"/>
  <c r="I18" i="3"/>
  <c r="I19" i="3"/>
  <c r="I20" i="3"/>
  <c r="I21" i="3"/>
  <c r="H10" i="3"/>
  <c r="H12" i="3"/>
  <c r="H13" i="3"/>
  <c r="H14" i="3"/>
  <c r="H15" i="3"/>
  <c r="H16" i="3"/>
  <c r="H17" i="3"/>
  <c r="H18" i="3"/>
  <c r="H19" i="3"/>
  <c r="H20" i="3"/>
  <c r="H21" i="3"/>
  <c r="G9" i="3"/>
  <c r="E9" i="3" l="1"/>
  <c r="H21" i="2" l="1"/>
  <c r="J21" i="2" s="1"/>
  <c r="J20" i="2"/>
  <c r="H20" i="2"/>
  <c r="I20" i="2" s="1"/>
  <c r="J19" i="2"/>
  <c r="I19" i="2"/>
  <c r="H19" i="2"/>
  <c r="H18" i="2"/>
  <c r="J18" i="2" s="1"/>
  <c r="H17" i="2"/>
  <c r="J17" i="2" s="1"/>
  <c r="J16" i="2"/>
  <c r="H16" i="2"/>
  <c r="I16" i="2" s="1"/>
  <c r="J15" i="2"/>
  <c r="I15" i="2"/>
  <c r="H15" i="2"/>
  <c r="H14" i="2"/>
  <c r="J14" i="2" s="1"/>
  <c r="H13" i="2"/>
  <c r="J13" i="2" s="1"/>
  <c r="J12" i="2"/>
  <c r="H12" i="2"/>
  <c r="I12" i="2" s="1"/>
  <c r="J11" i="2"/>
  <c r="I11" i="2"/>
  <c r="H11" i="2"/>
  <c r="H10" i="2"/>
  <c r="J10" i="2" s="1"/>
  <c r="G9" i="2"/>
  <c r="H9" i="2" s="1"/>
  <c r="I9" i="2" s="1"/>
  <c r="E9" i="2"/>
  <c r="H20" i="1"/>
  <c r="J20" i="1" s="1"/>
  <c r="H19" i="1"/>
  <c r="J19" i="1" s="1"/>
  <c r="J18" i="1"/>
  <c r="H18" i="1"/>
  <c r="I18" i="1" s="1"/>
  <c r="J17" i="1"/>
  <c r="I17" i="1"/>
  <c r="H17" i="1"/>
  <c r="H16" i="1"/>
  <c r="J16" i="1" s="1"/>
  <c r="H15" i="1"/>
  <c r="J15" i="1" s="1"/>
  <c r="J14" i="1"/>
  <c r="H14" i="1"/>
  <c r="I14" i="1" s="1"/>
  <c r="J13" i="1"/>
  <c r="I13" i="1"/>
  <c r="H13" i="1"/>
  <c r="H12" i="1"/>
  <c r="J12" i="1" s="1"/>
  <c r="H11" i="1"/>
  <c r="J11" i="1" s="1"/>
  <c r="J10" i="1"/>
  <c r="H10" i="1"/>
  <c r="I10" i="1" s="1"/>
  <c r="J9" i="1"/>
  <c r="I9" i="1"/>
  <c r="H9" i="1"/>
  <c r="H8" i="1"/>
  <c r="I8" i="1" s="1"/>
  <c r="G8" i="1"/>
  <c r="E8" i="1"/>
  <c r="J8" i="1" s="1"/>
  <c r="J9" i="2" l="1"/>
  <c r="I10" i="2"/>
  <c r="I14" i="2"/>
  <c r="I18" i="2"/>
  <c r="I13" i="2"/>
  <c r="I17" i="2"/>
  <c r="I21" i="2"/>
  <c r="I12" i="1"/>
  <c r="I16" i="1"/>
  <c r="I20" i="1"/>
  <c r="I11" i="1"/>
  <c r="I15" i="1"/>
  <c r="I19" i="1"/>
</calcChain>
</file>

<file path=xl/sharedStrings.xml><?xml version="1.0" encoding="utf-8"?>
<sst xmlns="http://schemas.openxmlformats.org/spreadsheetml/2006/main" count="323" uniqueCount="116">
  <si>
    <t>Lampiran RPJMD Prov Riau (01 Oktober 2025)</t>
  </si>
  <si>
    <t xml:space="preserve">TABEL 2.67 RASIO PRODUKSI DAN KONSUMSI IKAN MENURUT KABUPATEN/KOTA </t>
  </si>
  <si>
    <t>DI PROVINSI RIAU TAHUN 2024</t>
  </si>
  <si>
    <t>NO</t>
  </si>
  <si>
    <t>KODE</t>
  </si>
  <si>
    <t>KAB/KOTA</t>
  </si>
  <si>
    <t>INDIKATOR</t>
  </si>
  <si>
    <t>Produksi (Ton)</t>
  </si>
  <si>
    <t>AKI/KIM (Konsumsi Ikan Masyarakat)</t>
  </si>
  <si>
    <t>Jumlah Penduduk</t>
  </si>
  <si>
    <t>Konsumsi (Ton)</t>
  </si>
  <si>
    <t>Perimbangan (Ton)</t>
  </si>
  <si>
    <t>Rasio</t>
  </si>
  <si>
    <t>7 = (5x6)</t>
  </si>
  <si>
    <t>8 = (4-7)</t>
  </si>
  <si>
    <t>9 = (4:7)</t>
  </si>
  <si>
    <t>RIAU</t>
  </si>
  <si>
    <t>14.01</t>
  </si>
  <si>
    <t>KAMPAR</t>
  </si>
  <si>
    <t>14.02</t>
  </si>
  <si>
    <t>INDRAGIRI HULU</t>
  </si>
  <si>
    <t>14.03</t>
  </si>
  <si>
    <t>BENGKALIS</t>
  </si>
  <si>
    <t>14.04</t>
  </si>
  <si>
    <t>INDRAGIRI HILIR</t>
  </si>
  <si>
    <t>14.05</t>
  </si>
  <si>
    <t>PELALAWAN</t>
  </si>
  <si>
    <t>14.06</t>
  </si>
  <si>
    <t>ROKAN HULU</t>
  </si>
  <si>
    <t>14.07</t>
  </si>
  <si>
    <t>ROKAN HILIR</t>
  </si>
  <si>
    <t>14.08</t>
  </si>
  <si>
    <t>SIAK</t>
  </si>
  <si>
    <t>14.09</t>
  </si>
  <si>
    <t>KUANTAN SINGINGI</t>
  </si>
  <si>
    <t>14.10</t>
  </si>
  <si>
    <t>KEPULAUAN MERANTI</t>
  </si>
  <si>
    <t>14.11</t>
  </si>
  <si>
    <t>PEKANBARU</t>
  </si>
  <si>
    <t>14.12</t>
  </si>
  <si>
    <t>DUMAI</t>
  </si>
  <si>
    <t>Sumber : Jumlah Penduduk BPS Prov Riau</t>
  </si>
  <si>
    <t>Lampiran RPJMD Prov Riau (18 September 2025)</t>
  </si>
  <si>
    <t>AKI</t>
  </si>
  <si>
    <t>Lampiran RPJMD Prov Riau (26 Januari  2025)</t>
  </si>
  <si>
    <t>DI PROVINSI RIAU TAHUN 2025</t>
  </si>
  <si>
    <t>Keterangan : *Data Sementara Tahun 2025</t>
  </si>
  <si>
    <t>AKI/KIM (Konsumsi Ikan Masyarakat)* menggunakan angka tahun 2024</t>
  </si>
  <si>
    <t>Pekanbaru, 26 Januari 2026</t>
  </si>
  <si>
    <t>PERKIRAAN TARGET DAN REALISASI PERHITUNGAN ANGKA KONSUMSI IKAN</t>
  </si>
  <si>
    <t>DI PROVINSI RIAU TAHUN 2022 - 2025</t>
  </si>
  <si>
    <t xml:space="preserve">WILAYAH </t>
  </si>
  <si>
    <t>ANGKA KONSUMSI IKAN (AKI) KG/KAPITA/TAHUN</t>
  </si>
  <si>
    <t>Target</t>
  </si>
  <si>
    <t>Realisasi</t>
  </si>
  <si>
    <t>KEMENTERIAN KELAUTAN DAN PERIKANAN</t>
  </si>
  <si>
    <t>59.53</t>
  </si>
  <si>
    <t>61.02</t>
  </si>
  <si>
    <t>62.50</t>
  </si>
  <si>
    <t>PROVINSI RIAU</t>
  </si>
  <si>
    <t>48.88</t>
  </si>
  <si>
    <t>46.52</t>
  </si>
  <si>
    <t>51.00</t>
  </si>
  <si>
    <t>53.13</t>
  </si>
  <si>
    <t>41.69</t>
  </si>
  <si>
    <t>42.86</t>
  </si>
  <si>
    <t>44.59</t>
  </si>
  <si>
    <t>43.87</t>
  </si>
  <si>
    <t>45.18</t>
  </si>
  <si>
    <t>46.54</t>
  </si>
  <si>
    <t>44.00</t>
  </si>
  <si>
    <t>47.00</t>
  </si>
  <si>
    <t>50.00</t>
  </si>
  <si>
    <t xml:space="preserve"> </t>
  </si>
  <si>
    <t>39.29</t>
  </si>
  <si>
    <t>40.66</t>
  </si>
  <si>
    <t>42.06</t>
  </si>
  <si>
    <t>42.00</t>
  </si>
  <si>
    <t>43.00</t>
  </si>
  <si>
    <t>43.50</t>
  </si>
  <si>
    <t>45.60</t>
  </si>
  <si>
    <t>57.00</t>
  </si>
  <si>
    <t>KEP. MERANTI</t>
  </si>
  <si>
    <t>70.00</t>
  </si>
  <si>
    <t>50.90</t>
  </si>
  <si>
    <t>53.44</t>
  </si>
  <si>
    <t>56.12</t>
  </si>
  <si>
    <t>46.00</t>
  </si>
  <si>
    <t xml:space="preserve">Pekanbaru,   </t>
  </si>
  <si>
    <t>Kepala Bidang P2HKP</t>
  </si>
  <si>
    <t>WIWIK PUJI RAHAYU, S.Pi, M.Si</t>
  </si>
  <si>
    <t>NIP. 19700508 199703 2 004</t>
  </si>
  <si>
    <t>DI PROVINSI RIAU TAHUN 2022 - 2026</t>
  </si>
  <si>
    <t>VERSI PRIORITAS RENSTRA TAHUN 2025 - 2026</t>
  </si>
  <si>
    <t>46.98</t>
  </si>
  <si>
    <t>47.45</t>
  </si>
  <si>
    <t>47.92</t>
  </si>
  <si>
    <t>48.40</t>
  </si>
  <si>
    <t>DI PROVINSI RIAU TAHUN 2023 - 2030</t>
  </si>
  <si>
    <t>2026*</t>
  </si>
  <si>
    <t>2027*</t>
  </si>
  <si>
    <t>2028*</t>
  </si>
  <si>
    <t>2029*</t>
  </si>
  <si>
    <t>2030*</t>
  </si>
  <si>
    <t>2025-2026</t>
  </si>
  <si>
    <t>*angka sementara</t>
  </si>
  <si>
    <t>Rata2</t>
  </si>
  <si>
    <t>33,10</t>
  </si>
  <si>
    <t>Sumber :</t>
  </si>
  <si>
    <t>Nasional</t>
  </si>
  <si>
    <t>SUSENAS BPS diolah Ditjen PDSPKP</t>
  </si>
  <si>
    <t>provinsi</t>
  </si>
  <si>
    <t>TARGET DAN REALISASI PERHITUNGAN ANGKA KONSUMSI IKAN MASYARAKAT</t>
  </si>
  <si>
    <t xml:space="preserve">RASIO PRODUKSI DAN KONSUMSI IKAN MENURUT KABUPATEN/KOTA </t>
  </si>
  <si>
    <t xml:space="preserve">KIM (Konsumsi Ikan Masyarakat) </t>
  </si>
  <si>
    <t>Kebutuhan 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</si>
</sst>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-&quot;_);_(@_)"/>
    <numFmt numFmtId="166" formatCode="0.0%"/>
  </numFmts>
  <fonts count="2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Arial"/>
      <family val="2"/>
    </font>
    <font>
      <sz val="11"/>
      <color theme="0"/>
      <name val="Calibri"/>
      <family val="2"/>
      <scheme val="minor"/>
    </font>
    <font>
      <sz val="10"/>
      <name val="Poppins"/>
    </font>
    <font>
      <b/>
      <i/>
      <sz val="12"/>
      <color theme="0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sz val="14"/>
      <color theme="0"/>
      <name val="Arial"/>
      <family val="2"/>
    </font>
    <font>
      <sz val="14"/>
      <color theme="0"/>
      <name val="Calibri"/>
      <family val="2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4" fontId="4" fillId="0" borderId="2" xfId="0" applyNumberFormat="1" applyFont="1" applyFill="1" applyBorder="1" applyAlignment="1">
      <alignment horizontal="right" vertical="center" wrapText="1"/>
    </xf>
    <xf numFmtId="3" fontId="4" fillId="0" borderId="6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2" xfId="1" applyNumberFormat="1" applyFont="1" applyFill="1" applyBorder="1" applyAlignment="1">
      <alignment vertical="top"/>
    </xf>
    <xf numFmtId="4" fontId="5" fillId="0" borderId="2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 wrapText="1"/>
    </xf>
    <xf numFmtId="164" fontId="4" fillId="3" borderId="2" xfId="1" applyNumberFormat="1" applyFont="1" applyFill="1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Border="1"/>
    <xf numFmtId="3" fontId="6" fillId="4" borderId="2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164" fontId="4" fillId="3" borderId="2" xfId="1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" fontId="10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/>
    <xf numFmtId="0" fontId="9" fillId="0" borderId="2" xfId="0" applyFont="1" applyBorder="1"/>
    <xf numFmtId="0" fontId="10" fillId="0" borderId="2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vertical="center"/>
    </xf>
    <xf numFmtId="43" fontId="12" fillId="4" borderId="0" xfId="2" applyFont="1" applyFill="1" applyBorder="1" applyAlignment="1">
      <alignment horizontal="right" vertical="center"/>
    </xf>
    <xf numFmtId="41" fontId="12" fillId="4" borderId="0" xfId="3" applyFont="1" applyFill="1" applyBorder="1" applyAlignment="1">
      <alignment horizontal="right" vertical="center"/>
    </xf>
    <xf numFmtId="0" fontId="12" fillId="4" borderId="0" xfId="0" applyFont="1" applyFill="1" applyBorder="1" applyAlignment="1">
      <alignment horizontal="right" vertical="center" wrapText="1"/>
    </xf>
    <xf numFmtId="41" fontId="12" fillId="4" borderId="0" xfId="3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/>
    </xf>
    <xf numFmtId="0" fontId="13" fillId="5" borderId="2" xfId="0" applyFont="1" applyFill="1" applyBorder="1" applyAlignment="1">
      <alignment horizontal="center" vertical="center"/>
    </xf>
    <xf numFmtId="2" fontId="13" fillId="5" borderId="2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2" fontId="16" fillId="0" borderId="0" xfId="0" applyNumberFormat="1" applyFont="1" applyFill="1" applyBorder="1" applyAlignment="1">
      <alignment horizontal="center" vertical="center"/>
    </xf>
    <xf numFmtId="0" fontId="15" fillId="0" borderId="0" xfId="0" applyFont="1"/>
    <xf numFmtId="2" fontId="12" fillId="4" borderId="0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7" fillId="0" borderId="0" xfId="0" applyFont="1" applyFill="1" applyBorder="1" applyAlignment="1">
      <alignment vertical="center"/>
    </xf>
    <xf numFmtId="9" fontId="15" fillId="0" borderId="0" xfId="4" applyFont="1"/>
    <xf numFmtId="9" fontId="0" fillId="0" borderId="0" xfId="4" applyFont="1"/>
    <xf numFmtId="0" fontId="18" fillId="0" borderId="0" xfId="0" applyFont="1"/>
    <xf numFmtId="2" fontId="15" fillId="0" borderId="0" xfId="0" applyNumberFormat="1" applyFont="1"/>
    <xf numFmtId="2" fontId="15" fillId="0" borderId="0" xfId="4" applyNumberFormat="1" applyFont="1"/>
    <xf numFmtId="165" fontId="15" fillId="0" borderId="0" xfId="3" applyNumberFormat="1" applyFont="1"/>
    <xf numFmtId="2" fontId="0" fillId="0" borderId="0" xfId="0" applyNumberFormat="1"/>
    <xf numFmtId="166" fontId="15" fillId="0" borderId="0" xfId="4" applyNumberFormat="1" applyFont="1"/>
    <xf numFmtId="166" fontId="0" fillId="0" borderId="0" xfId="4" applyNumberFormat="1" applyFont="1"/>
    <xf numFmtId="9" fontId="0" fillId="0" borderId="0" xfId="4" applyNumberFormat="1" applyFont="1"/>
    <xf numFmtId="3" fontId="3" fillId="4" borderId="2" xfId="0" applyNumberFormat="1" applyFont="1" applyFill="1" applyBorder="1" applyAlignment="1">
      <alignment horizontal="right" vertical="center"/>
    </xf>
    <xf numFmtId="2" fontId="3" fillId="4" borderId="2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 wrapText="1"/>
    </xf>
    <xf numFmtId="164" fontId="4" fillId="4" borderId="2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19" fillId="4" borderId="0" xfId="0" applyFont="1" applyFill="1"/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4" borderId="2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2" fillId="0" borderId="8" xfId="0" applyFont="1" applyBorder="1"/>
    <xf numFmtId="0" fontId="21" fillId="0" borderId="8" xfId="0" applyFont="1" applyFill="1" applyBorder="1" applyAlignment="1">
      <alignment vertical="center"/>
    </xf>
    <xf numFmtId="0" fontId="21" fillId="5" borderId="8" xfId="0" quotePrefix="1" applyFont="1" applyFill="1" applyBorder="1" applyAlignment="1">
      <alignment horizontal="center"/>
    </xf>
    <xf numFmtId="2" fontId="21" fillId="5" borderId="8" xfId="0" applyNumberFormat="1" applyFont="1" applyFill="1" applyBorder="1" applyAlignment="1">
      <alignment horizontal="center"/>
    </xf>
    <xf numFmtId="0" fontId="20" fillId="0" borderId="0" xfId="0" applyFont="1"/>
    <xf numFmtId="2" fontId="23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41" fontId="6" fillId="4" borderId="2" xfId="3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1" fontId="6" fillId="6" borderId="2" xfId="3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5">
    <cellStyle name="Comma" xfId="2" builtinId="3"/>
    <cellStyle name="Comma [0]" xfId="3" builtinId="6"/>
    <cellStyle name="Normal" xfId="0" builtinId="0"/>
    <cellStyle name="Normal 4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592880</xdr:colOff>
      <xdr:row>24</xdr:row>
      <xdr:rowOff>110673</xdr:rowOff>
    </xdr:to>
    <xdr:sp macro="" textlink="">
      <xdr:nvSpPr>
        <xdr:cNvPr id="2" name="TextBox 2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5121E2EC-4818-4593-A082-731D9E6EC3D2}"/>
            </a:ext>
          </a:extLst>
        </xdr:cNvPr>
        <xdr:cNvSpPr txBox="1"/>
      </xdr:nvSpPr>
      <xdr:spPr>
        <a:xfrm>
          <a:off x="605118" y="5233147"/>
          <a:ext cx="5164880" cy="301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d-ID" sz="1200">
              <a:latin typeface="Montserrat Medium" panose="00000600000000000000" pitchFamily="2" charset="0"/>
            </a:rPr>
            <a:t>Sumber: Susenas BPS 2025 (Diolah Ditjen PDSPKP)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zoomScale="70" zoomScaleNormal="70" workbookViewId="0">
      <selection activeCell="D27" sqref="D27"/>
    </sheetView>
  </sheetViews>
  <sheetFormatPr defaultRowHeight="15"/>
  <cols>
    <col min="4" max="4" width="26.7109375" customWidth="1"/>
    <col min="5" max="5" width="23.7109375" customWidth="1"/>
    <col min="6" max="6" width="27.28515625" customWidth="1"/>
    <col min="7" max="9" width="22.5703125" customWidth="1"/>
    <col min="10" max="10" width="15.140625" customWidth="1"/>
  </cols>
  <sheetData>
    <row r="2" spans="2:10" ht="15.75">
      <c r="B2" s="31" t="s">
        <v>44</v>
      </c>
      <c r="C2" s="32"/>
      <c r="D2" s="32"/>
      <c r="E2" s="32"/>
      <c r="F2" s="32"/>
      <c r="G2" s="32"/>
      <c r="H2" s="32"/>
      <c r="I2" s="32"/>
      <c r="J2" s="32"/>
    </row>
    <row r="3" spans="2:10" ht="15.75">
      <c r="B3" s="32"/>
      <c r="C3" s="32"/>
      <c r="D3" s="32"/>
      <c r="E3" s="32"/>
      <c r="F3" s="32"/>
      <c r="G3" s="32"/>
      <c r="H3" s="32"/>
      <c r="I3" s="32"/>
      <c r="J3" s="32"/>
    </row>
    <row r="4" spans="2:10" ht="15.75">
      <c r="B4" s="129" t="s">
        <v>1</v>
      </c>
      <c r="C4" s="129"/>
      <c r="D4" s="129"/>
      <c r="E4" s="129"/>
      <c r="F4" s="129"/>
      <c r="G4" s="129"/>
      <c r="H4" s="129"/>
      <c r="I4" s="129"/>
      <c r="J4" s="129"/>
    </row>
    <row r="5" spans="2:10" ht="15.75">
      <c r="B5" s="130" t="s">
        <v>45</v>
      </c>
      <c r="C5" s="130"/>
      <c r="D5" s="130"/>
      <c r="E5" s="130"/>
      <c r="F5" s="130"/>
      <c r="G5" s="130"/>
      <c r="H5" s="130"/>
      <c r="I5" s="130"/>
      <c r="J5" s="130"/>
    </row>
    <row r="6" spans="2:10" ht="15.75">
      <c r="B6" s="131" t="s">
        <v>3</v>
      </c>
      <c r="C6" s="132" t="s">
        <v>4</v>
      </c>
      <c r="D6" s="131" t="s">
        <v>5</v>
      </c>
      <c r="E6" s="134" t="s">
        <v>6</v>
      </c>
      <c r="F6" s="135"/>
      <c r="G6" s="135"/>
      <c r="H6" s="135"/>
      <c r="I6" s="135"/>
      <c r="J6" s="136"/>
    </row>
    <row r="7" spans="2:10" ht="75" customHeight="1">
      <c r="B7" s="131"/>
      <c r="C7" s="133"/>
      <c r="D7" s="131"/>
      <c r="E7" s="2" t="s">
        <v>7</v>
      </c>
      <c r="F7" s="21" t="s">
        <v>47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2:10" ht="15.75">
      <c r="B8" s="2">
        <v>1</v>
      </c>
      <c r="C8" s="33">
        <v>2</v>
      </c>
      <c r="D8" s="2">
        <v>3</v>
      </c>
      <c r="E8" s="2">
        <v>4</v>
      </c>
      <c r="F8" s="22">
        <v>5</v>
      </c>
      <c r="G8" s="2">
        <v>6</v>
      </c>
      <c r="H8" s="2" t="s">
        <v>13</v>
      </c>
      <c r="I8" s="2" t="s">
        <v>14</v>
      </c>
      <c r="J8" s="2" t="s">
        <v>15</v>
      </c>
    </row>
    <row r="9" spans="2:10" ht="20.25" customHeight="1">
      <c r="B9" s="34"/>
      <c r="C9" s="35">
        <v>14</v>
      </c>
      <c r="D9" s="36" t="s">
        <v>16</v>
      </c>
      <c r="E9" s="37">
        <f>SUM(E10:E21)</f>
        <v>252439.94663100826</v>
      </c>
      <c r="F9" s="23">
        <v>32.549999999999997</v>
      </c>
      <c r="G9" s="9">
        <f>SUM(G10:G21)</f>
        <v>7381474</v>
      </c>
      <c r="H9" s="8">
        <f>F9*G9/1000</f>
        <v>240266.97869999998</v>
      </c>
      <c r="I9" s="8">
        <f>E9-H9</f>
        <v>12172.967931008287</v>
      </c>
      <c r="J9" s="10">
        <f>E9/H9</f>
        <v>1.0506643401305995</v>
      </c>
    </row>
    <row r="10" spans="2:10" ht="15.75">
      <c r="B10" s="38">
        <v>1</v>
      </c>
      <c r="C10" s="38" t="s">
        <v>17</v>
      </c>
      <c r="D10" s="39" t="s">
        <v>18</v>
      </c>
      <c r="E10" s="13">
        <v>68432.914708414872</v>
      </c>
      <c r="F10" s="24">
        <v>27.47</v>
      </c>
      <c r="G10" s="28">
        <v>324023</v>
      </c>
      <c r="H10" s="8">
        <f t="shared" ref="H10:H21" si="0">F10*G10/1000</f>
        <v>8900.9118100000014</v>
      </c>
      <c r="I10" s="8">
        <f t="shared" ref="I10:I21" si="1">E10-H10</f>
        <v>59532.002898414867</v>
      </c>
      <c r="J10" s="10">
        <f t="shared" ref="J10:J21" si="2">E10/H10</f>
        <v>7.6883038692206593</v>
      </c>
    </row>
    <row r="11" spans="2:10" ht="15.75">
      <c r="B11" s="38">
        <v>2</v>
      </c>
      <c r="C11" s="38" t="s">
        <v>19</v>
      </c>
      <c r="D11" s="39" t="s">
        <v>20</v>
      </c>
      <c r="E11" s="13">
        <v>13067.808241517436</v>
      </c>
      <c r="F11" s="24">
        <v>26.99</v>
      </c>
      <c r="G11" s="28">
        <v>457023</v>
      </c>
      <c r="H11" s="8">
        <f>F11*G11/1000</f>
        <v>12335.05077</v>
      </c>
      <c r="I11" s="8">
        <f t="shared" si="1"/>
        <v>732.75747151743599</v>
      </c>
      <c r="J11" s="10">
        <f t="shared" si="2"/>
        <v>1.0594044957885029</v>
      </c>
    </row>
    <row r="12" spans="2:10" ht="15.75">
      <c r="B12" s="38">
        <v>3</v>
      </c>
      <c r="C12" s="38" t="s">
        <v>21</v>
      </c>
      <c r="D12" s="39" t="s">
        <v>22</v>
      </c>
      <c r="E12" s="13">
        <v>11102.697445328373</v>
      </c>
      <c r="F12" s="24">
        <v>39.479999999999997</v>
      </c>
      <c r="G12" s="28">
        <v>725358</v>
      </c>
      <c r="H12" s="8">
        <f t="shared" si="0"/>
        <v>28637.133839999995</v>
      </c>
      <c r="I12" s="8">
        <f>E12-H12</f>
        <v>-17534.436394671622</v>
      </c>
      <c r="J12" s="10">
        <f t="shared" si="2"/>
        <v>0.38770281646762644</v>
      </c>
    </row>
    <row r="13" spans="2:10" ht="15.75">
      <c r="B13" s="38">
        <v>4</v>
      </c>
      <c r="C13" s="38" t="s">
        <v>23</v>
      </c>
      <c r="D13" s="39" t="s">
        <v>24</v>
      </c>
      <c r="E13" s="13">
        <v>44657.178709199943</v>
      </c>
      <c r="F13" s="24">
        <v>32.81</v>
      </c>
      <c r="G13" s="28">
        <v>579154</v>
      </c>
      <c r="H13" s="8">
        <f t="shared" si="0"/>
        <v>19002.042740000001</v>
      </c>
      <c r="I13" s="8">
        <f t="shared" si="1"/>
        <v>25655.135969199942</v>
      </c>
      <c r="J13" s="10">
        <f t="shared" si="2"/>
        <v>2.3501251586596497</v>
      </c>
    </row>
    <row r="14" spans="2:10" ht="15.75">
      <c r="B14" s="38">
        <v>5</v>
      </c>
      <c r="C14" s="38" t="s">
        <v>25</v>
      </c>
      <c r="D14" s="39" t="s">
        <v>26</v>
      </c>
      <c r="E14" s="13">
        <v>13151.139529071555</v>
      </c>
      <c r="F14" s="24">
        <v>32.29</v>
      </c>
      <c r="G14" s="28">
        <v>525525</v>
      </c>
      <c r="H14" s="8">
        <f t="shared" si="0"/>
        <v>16969.202249999998</v>
      </c>
      <c r="I14" s="8">
        <f t="shared" si="1"/>
        <v>-3818.062720928443</v>
      </c>
      <c r="J14" s="10">
        <f t="shared" si="2"/>
        <v>0.77500045879125268</v>
      </c>
    </row>
    <row r="15" spans="2:10" ht="15.75">
      <c r="B15" s="38">
        <v>6</v>
      </c>
      <c r="C15" s="38" t="s">
        <v>27</v>
      </c>
      <c r="D15" s="39" t="s">
        <v>28</v>
      </c>
      <c r="E15" s="13">
        <v>9238.949776150841</v>
      </c>
      <c r="F15" s="30">
        <v>30.49</v>
      </c>
      <c r="G15" s="28">
        <v>920605</v>
      </c>
      <c r="H15" s="8">
        <f t="shared" si="0"/>
        <v>28069.246449999999</v>
      </c>
      <c r="I15" s="8">
        <f t="shared" si="1"/>
        <v>-18830.29667384916</v>
      </c>
      <c r="J15" s="10">
        <f t="shared" si="2"/>
        <v>0.32914847901628802</v>
      </c>
    </row>
    <row r="16" spans="2:10" ht="15.75">
      <c r="B16" s="38">
        <v>7</v>
      </c>
      <c r="C16" s="38" t="s">
        <v>29</v>
      </c>
      <c r="D16" s="39" t="s">
        <v>30</v>
      </c>
      <c r="E16" s="13">
        <v>68478.847604045834</v>
      </c>
      <c r="F16" s="24">
        <v>38.840000000000003</v>
      </c>
      <c r="G16" s="29">
        <v>788577</v>
      </c>
      <c r="H16" s="8">
        <f t="shared" si="0"/>
        <v>30628.330680000003</v>
      </c>
      <c r="I16" s="8">
        <f t="shared" si="1"/>
        <v>37850.516924045834</v>
      </c>
      <c r="J16" s="10">
        <f t="shared" si="2"/>
        <v>2.2358008446330979</v>
      </c>
    </row>
    <row r="17" spans="2:10" ht="15.75">
      <c r="B17" s="38">
        <v>8</v>
      </c>
      <c r="C17" s="38" t="s">
        <v>31</v>
      </c>
      <c r="D17" s="39" t="s">
        <v>32</v>
      </c>
      <c r="E17" s="13">
        <v>3362.8243464558773</v>
      </c>
      <c r="F17" s="24">
        <v>34.11</v>
      </c>
      <c r="G17" s="28">
        <v>574962</v>
      </c>
      <c r="H17" s="8">
        <f t="shared" si="0"/>
        <v>19611.953819999999</v>
      </c>
      <c r="I17" s="8">
        <f t="shared" si="1"/>
        <v>-16249.129473544122</v>
      </c>
      <c r="J17" s="10">
        <f t="shared" si="2"/>
        <v>0.17146809427149046</v>
      </c>
    </row>
    <row r="18" spans="2:10" ht="15.75">
      <c r="B18" s="38">
        <v>9</v>
      </c>
      <c r="C18" s="38" t="s">
        <v>33</v>
      </c>
      <c r="D18" s="39" t="s">
        <v>34</v>
      </c>
      <c r="E18" s="13">
        <v>7782.0957457707127</v>
      </c>
      <c r="F18" s="24">
        <v>32.71</v>
      </c>
      <c r="G18" s="28">
        <v>763165</v>
      </c>
      <c r="H18" s="8">
        <f t="shared" si="0"/>
        <v>24963.127150000004</v>
      </c>
      <c r="I18" s="8">
        <f t="shared" si="1"/>
        <v>-17181.031404229292</v>
      </c>
      <c r="J18" s="10">
        <f t="shared" si="2"/>
        <v>0.31174362486755636</v>
      </c>
    </row>
    <row r="19" spans="2:10" ht="15.75">
      <c r="B19" s="38">
        <v>10</v>
      </c>
      <c r="C19" s="38" t="s">
        <v>35</v>
      </c>
      <c r="D19" s="39" t="s">
        <v>36</v>
      </c>
      <c r="E19" s="13">
        <v>3112.8623603729998</v>
      </c>
      <c r="F19" s="24">
        <v>36.26</v>
      </c>
      <c r="G19" s="28">
        <v>191497</v>
      </c>
      <c r="H19" s="8">
        <f t="shared" si="0"/>
        <v>6943.6812199999995</v>
      </c>
      <c r="I19" s="8">
        <f t="shared" si="1"/>
        <v>-3830.8188596269997</v>
      </c>
      <c r="J19" s="10">
        <f t="shared" si="2"/>
        <v>0.44830145015974682</v>
      </c>
    </row>
    <row r="20" spans="2:10" ht="15.75">
      <c r="B20" s="38">
        <v>11</v>
      </c>
      <c r="C20" s="38" t="s">
        <v>37</v>
      </c>
      <c r="D20" s="39" t="s">
        <v>38</v>
      </c>
      <c r="E20" s="13">
        <v>8432.6558959095582</v>
      </c>
      <c r="F20" s="24">
        <v>30.54</v>
      </c>
      <c r="G20" s="28">
        <v>1212318</v>
      </c>
      <c r="H20" s="8">
        <f t="shared" si="0"/>
        <v>37024.191719999995</v>
      </c>
      <c r="I20" s="8">
        <f t="shared" si="1"/>
        <v>-28591.535824090439</v>
      </c>
      <c r="J20" s="10">
        <f t="shared" si="2"/>
        <v>0.2277607019670424</v>
      </c>
    </row>
    <row r="21" spans="2:10" ht="15.75">
      <c r="B21" s="38">
        <v>12</v>
      </c>
      <c r="C21" s="38" t="s">
        <v>39</v>
      </c>
      <c r="D21" s="39" t="s">
        <v>40</v>
      </c>
      <c r="E21" s="13">
        <v>1619.972268770262</v>
      </c>
      <c r="F21" s="24">
        <v>35.18</v>
      </c>
      <c r="G21" s="28">
        <v>319267</v>
      </c>
      <c r="H21" s="8">
        <f t="shared" si="0"/>
        <v>11231.81306</v>
      </c>
      <c r="I21" s="8">
        <f t="shared" si="1"/>
        <v>-9611.8407912297389</v>
      </c>
      <c r="J21" s="10">
        <f t="shared" si="2"/>
        <v>0.14423070078859218</v>
      </c>
    </row>
    <row r="22" spans="2:10" ht="15.75">
      <c r="B22" s="126"/>
      <c r="C22" s="127"/>
      <c r="D22" s="128"/>
      <c r="E22" s="40"/>
      <c r="F22" s="41"/>
      <c r="G22" s="40"/>
      <c r="H22" s="40"/>
      <c r="I22" s="40"/>
      <c r="J22" s="40"/>
    </row>
    <row r="23" spans="2:10">
      <c r="B23" s="26"/>
      <c r="C23" s="26"/>
      <c r="D23" s="26"/>
      <c r="E23" s="27"/>
      <c r="F23" s="27"/>
      <c r="G23" s="27"/>
      <c r="H23" s="27"/>
      <c r="I23" s="27"/>
      <c r="J23" s="27"/>
    </row>
    <row r="24" spans="2:10">
      <c r="B24" s="1" t="s">
        <v>46</v>
      </c>
    </row>
    <row r="25" spans="2:10" ht="15.75">
      <c r="I25" s="32" t="s">
        <v>48</v>
      </c>
    </row>
  </sheetData>
  <mergeCells count="7">
    <mergeCell ref="B22:D22"/>
    <mergeCell ref="B4:J4"/>
    <mergeCell ref="B5:J5"/>
    <mergeCell ref="B6:B7"/>
    <mergeCell ref="C6:C7"/>
    <mergeCell ref="D6:D7"/>
    <mergeCell ref="E6:J6"/>
  </mergeCells>
  <printOptions horizontalCentered="1"/>
  <pageMargins left="0.51181102362204722" right="0.51181102362204722" top="0.74803149606299213" bottom="0.74803149606299213" header="0.31496062992125984" footer="0.31496062992125984"/>
  <pageSetup paperSize="258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view="pageBreakPreview" zoomScale="85" zoomScaleNormal="70" zoomScaleSheetLayoutView="85" workbookViewId="0">
      <selection activeCell="J25" sqref="J25"/>
    </sheetView>
  </sheetViews>
  <sheetFormatPr defaultRowHeight="15"/>
  <cols>
    <col min="4" max="4" width="26.7109375" customWidth="1"/>
    <col min="5" max="5" width="23.7109375" customWidth="1"/>
    <col min="6" max="6" width="27.28515625" customWidth="1"/>
    <col min="7" max="9" width="22.5703125" customWidth="1"/>
  </cols>
  <sheetData>
    <row r="2" spans="2:9" ht="15.75">
      <c r="B2" s="92" t="s">
        <v>44</v>
      </c>
      <c r="C2" s="32"/>
      <c r="D2" s="32"/>
      <c r="E2" s="32"/>
      <c r="F2" s="32"/>
      <c r="G2" s="32"/>
      <c r="H2" s="32"/>
      <c r="I2" s="32"/>
    </row>
    <row r="3" spans="2:9" ht="15.75">
      <c r="B3" s="32"/>
      <c r="C3" s="32"/>
      <c r="D3" s="32"/>
      <c r="E3" s="32"/>
      <c r="F3" s="32"/>
      <c r="G3" s="32"/>
      <c r="H3" s="32"/>
      <c r="I3" s="32"/>
    </row>
    <row r="4" spans="2:9" ht="15.75">
      <c r="B4" s="129" t="s">
        <v>113</v>
      </c>
      <c r="C4" s="129"/>
      <c r="D4" s="129"/>
      <c r="E4" s="129"/>
      <c r="F4" s="129"/>
      <c r="G4" s="129"/>
      <c r="H4" s="129"/>
      <c r="I4" s="129"/>
    </row>
    <row r="5" spans="2:9" ht="15.75">
      <c r="B5" s="137" t="s">
        <v>45</v>
      </c>
      <c r="C5" s="137"/>
      <c r="D5" s="137"/>
      <c r="E5" s="137"/>
      <c r="F5" s="137"/>
      <c r="G5" s="137"/>
      <c r="H5" s="137"/>
      <c r="I5" s="137"/>
    </row>
    <row r="6" spans="2:9" ht="15.75">
      <c r="B6" s="93"/>
      <c r="C6" s="95"/>
      <c r="D6" s="93"/>
      <c r="E6" s="93"/>
      <c r="F6" s="93"/>
      <c r="G6" s="93"/>
      <c r="H6" s="93"/>
      <c r="I6" s="93"/>
    </row>
    <row r="7" spans="2:9" ht="15.75">
      <c r="B7" s="131" t="s">
        <v>3</v>
      </c>
      <c r="C7" s="132" t="s">
        <v>4</v>
      </c>
      <c r="D7" s="131" t="s">
        <v>5</v>
      </c>
      <c r="E7" s="134" t="s">
        <v>6</v>
      </c>
      <c r="F7" s="135"/>
      <c r="G7" s="135"/>
      <c r="H7" s="135"/>
      <c r="I7" s="135"/>
    </row>
    <row r="8" spans="2:9" ht="75" customHeight="1">
      <c r="B8" s="131"/>
      <c r="C8" s="133"/>
      <c r="D8" s="131"/>
      <c r="E8" s="42" t="s">
        <v>7</v>
      </c>
      <c r="F8" s="91" t="s">
        <v>114</v>
      </c>
      <c r="G8" s="42" t="s">
        <v>9</v>
      </c>
      <c r="H8" s="91" t="s">
        <v>115</v>
      </c>
      <c r="I8" s="42" t="s">
        <v>11</v>
      </c>
    </row>
    <row r="9" spans="2:9" ht="15.75">
      <c r="B9" s="42">
        <v>1</v>
      </c>
      <c r="C9" s="43">
        <v>2</v>
      </c>
      <c r="D9" s="42">
        <v>3</v>
      </c>
      <c r="E9" s="42">
        <v>4</v>
      </c>
      <c r="F9" s="44">
        <v>5</v>
      </c>
      <c r="G9" s="42">
        <v>6</v>
      </c>
      <c r="H9" s="42" t="s">
        <v>13</v>
      </c>
      <c r="I9" s="42" t="s">
        <v>14</v>
      </c>
    </row>
    <row r="10" spans="2:9" s="66" customFormat="1" ht="26.25" customHeight="1">
      <c r="B10" s="116"/>
      <c r="C10" s="117">
        <v>14</v>
      </c>
      <c r="D10" s="118" t="s">
        <v>16</v>
      </c>
      <c r="E10" s="37">
        <v>252439.95</v>
      </c>
      <c r="F10" s="88">
        <v>33.200000000000003</v>
      </c>
      <c r="G10" s="87">
        <f>SUM(G11:G22)</f>
        <v>7486366</v>
      </c>
      <c r="H10" s="9">
        <f>F10*G10/1000</f>
        <v>248547.3512</v>
      </c>
      <c r="I10" s="9">
        <f>E10-H10</f>
        <v>3892.598800000007</v>
      </c>
    </row>
    <row r="11" spans="2:9" s="119" customFormat="1" ht="21" customHeight="1">
      <c r="B11" s="120">
        <v>1</v>
      </c>
      <c r="C11" s="120" t="s">
        <v>17</v>
      </c>
      <c r="D11" s="121" t="s">
        <v>18</v>
      </c>
      <c r="E11" s="89">
        <v>68432.91</v>
      </c>
      <c r="F11" s="89">
        <v>29.29</v>
      </c>
      <c r="G11" s="122">
        <v>932982</v>
      </c>
      <c r="H11" s="87">
        <f t="shared" ref="H11:H22" si="0">F11*G11/1000</f>
        <v>27327.042779999996</v>
      </c>
      <c r="I11" s="87">
        <f t="shared" ref="I11:I22" si="1">E11-H11</f>
        <v>41105.867220000007</v>
      </c>
    </row>
    <row r="12" spans="2:9" s="119" customFormat="1" ht="21" customHeight="1">
      <c r="B12" s="120">
        <v>2</v>
      </c>
      <c r="C12" s="120" t="s">
        <v>19</v>
      </c>
      <c r="D12" s="121" t="s">
        <v>20</v>
      </c>
      <c r="E12" s="89">
        <v>13067.81</v>
      </c>
      <c r="F12" s="89">
        <v>26.48</v>
      </c>
      <c r="G12" s="122">
        <v>461279</v>
      </c>
      <c r="H12" s="87">
        <f>F12*G12/1000</f>
        <v>12214.66792</v>
      </c>
      <c r="I12" s="87">
        <f t="shared" si="1"/>
        <v>853.14207999999962</v>
      </c>
    </row>
    <row r="13" spans="2:9" s="119" customFormat="1" ht="21" customHeight="1">
      <c r="B13" s="120">
        <v>3</v>
      </c>
      <c r="C13" s="120" t="s">
        <v>21</v>
      </c>
      <c r="D13" s="121" t="s">
        <v>22</v>
      </c>
      <c r="E13" s="89">
        <v>11102.7</v>
      </c>
      <c r="F13" s="89">
        <v>38.46</v>
      </c>
      <c r="G13" s="122">
        <v>577027</v>
      </c>
      <c r="H13" s="87">
        <f t="shared" si="0"/>
        <v>22192.458420000003</v>
      </c>
      <c r="I13" s="87">
        <f>E13-H13</f>
        <v>-11089.758420000002</v>
      </c>
    </row>
    <row r="14" spans="2:9" s="119" customFormat="1" ht="21" customHeight="1">
      <c r="B14" s="120">
        <v>4</v>
      </c>
      <c r="C14" s="120" t="s">
        <v>23</v>
      </c>
      <c r="D14" s="121" t="s">
        <v>24</v>
      </c>
      <c r="E14" s="89">
        <v>44657.18</v>
      </c>
      <c r="F14" s="89">
        <v>35.340000000000003</v>
      </c>
      <c r="G14" s="122">
        <v>726071</v>
      </c>
      <c r="H14" s="87">
        <f t="shared" si="0"/>
        <v>25659.349140000006</v>
      </c>
      <c r="I14" s="87">
        <f t="shared" si="1"/>
        <v>18997.830859999995</v>
      </c>
    </row>
    <row r="15" spans="2:9" s="119" customFormat="1" ht="21" customHeight="1">
      <c r="B15" s="120">
        <v>5</v>
      </c>
      <c r="C15" s="120" t="s">
        <v>25</v>
      </c>
      <c r="D15" s="121" t="s">
        <v>26</v>
      </c>
      <c r="E15" s="89">
        <v>13151.14</v>
      </c>
      <c r="F15" s="89">
        <v>38.14</v>
      </c>
      <c r="G15" s="122">
        <v>601099</v>
      </c>
      <c r="H15" s="87">
        <f t="shared" si="0"/>
        <v>22925.915860000001</v>
      </c>
      <c r="I15" s="87">
        <f t="shared" si="1"/>
        <v>-9774.7758600000016</v>
      </c>
    </row>
    <row r="16" spans="2:9" s="119" customFormat="1" ht="21" customHeight="1">
      <c r="B16" s="120">
        <v>6</v>
      </c>
      <c r="C16" s="120" t="s">
        <v>27</v>
      </c>
      <c r="D16" s="121" t="s">
        <v>28</v>
      </c>
      <c r="E16" s="89">
        <v>9238.9500000000007</v>
      </c>
      <c r="F16" s="90">
        <v>29.78</v>
      </c>
      <c r="G16" s="122">
        <v>810683</v>
      </c>
      <c r="H16" s="87">
        <f t="shared" si="0"/>
        <v>24142.139740000002</v>
      </c>
      <c r="I16" s="87">
        <f t="shared" si="1"/>
        <v>-14903.189740000002</v>
      </c>
    </row>
    <row r="17" spans="2:9" s="119" customFormat="1" ht="21" customHeight="1">
      <c r="B17" s="120">
        <v>7</v>
      </c>
      <c r="C17" s="120" t="s">
        <v>29</v>
      </c>
      <c r="D17" s="121" t="s">
        <v>30</v>
      </c>
      <c r="E17" s="89">
        <v>68478.850000000006</v>
      </c>
      <c r="F17" s="89">
        <v>40.01</v>
      </c>
      <c r="G17" s="122">
        <v>775001</v>
      </c>
      <c r="H17" s="87">
        <f t="shared" si="0"/>
        <v>31007.790009999997</v>
      </c>
      <c r="I17" s="87">
        <f t="shared" si="1"/>
        <v>37471.059990000009</v>
      </c>
    </row>
    <row r="18" spans="2:9" s="66" customFormat="1" ht="21" customHeight="1">
      <c r="B18" s="123">
        <v>8</v>
      </c>
      <c r="C18" s="123" t="s">
        <v>31</v>
      </c>
      <c r="D18" s="124" t="s">
        <v>32</v>
      </c>
      <c r="E18" s="13">
        <v>3362.82</v>
      </c>
      <c r="F18" s="89">
        <v>30.7</v>
      </c>
      <c r="G18" s="125">
        <v>534067</v>
      </c>
      <c r="H18" s="9">
        <f t="shared" si="0"/>
        <v>16395.856899999999</v>
      </c>
      <c r="I18" s="9">
        <f t="shared" si="1"/>
        <v>-13033.036899999999</v>
      </c>
    </row>
    <row r="19" spans="2:9" s="66" customFormat="1" ht="21" customHeight="1">
      <c r="B19" s="123">
        <v>9</v>
      </c>
      <c r="C19" s="123" t="s">
        <v>33</v>
      </c>
      <c r="D19" s="124" t="s">
        <v>34</v>
      </c>
      <c r="E19" s="13">
        <v>7782.1</v>
      </c>
      <c r="F19" s="89">
        <v>27.95</v>
      </c>
      <c r="G19" s="125">
        <v>324341</v>
      </c>
      <c r="H19" s="9">
        <f t="shared" si="0"/>
        <v>9065.3309499999996</v>
      </c>
      <c r="I19" s="9">
        <f t="shared" si="1"/>
        <v>-1283.2309499999992</v>
      </c>
    </row>
    <row r="20" spans="2:9" s="66" customFormat="1" ht="21" customHeight="1">
      <c r="B20" s="123">
        <v>10</v>
      </c>
      <c r="C20" s="123" t="s">
        <v>35</v>
      </c>
      <c r="D20" s="124" t="s">
        <v>36</v>
      </c>
      <c r="E20" s="13">
        <v>3112.86</v>
      </c>
      <c r="F20" s="89">
        <v>38.369999999999997</v>
      </c>
      <c r="G20" s="125">
        <v>192184</v>
      </c>
      <c r="H20" s="9">
        <f t="shared" si="0"/>
        <v>7374.1000799999993</v>
      </c>
      <c r="I20" s="9">
        <f t="shared" si="1"/>
        <v>-4261.2400799999996</v>
      </c>
    </row>
    <row r="21" spans="2:9" s="66" customFormat="1" ht="21" customHeight="1">
      <c r="B21" s="123">
        <v>11</v>
      </c>
      <c r="C21" s="123" t="s">
        <v>37</v>
      </c>
      <c r="D21" s="124" t="s">
        <v>38</v>
      </c>
      <c r="E21" s="13">
        <v>8432.66</v>
      </c>
      <c r="F21" s="89">
        <v>31.12</v>
      </c>
      <c r="G21" s="125">
        <v>1229383</v>
      </c>
      <c r="H21" s="9">
        <f t="shared" si="0"/>
        <v>38258.398959999999</v>
      </c>
      <c r="I21" s="9">
        <f t="shared" si="1"/>
        <v>-29825.738959999999</v>
      </c>
    </row>
    <row r="22" spans="2:9" s="66" customFormat="1" ht="21" customHeight="1">
      <c r="B22" s="123">
        <v>12</v>
      </c>
      <c r="C22" s="123" t="s">
        <v>39</v>
      </c>
      <c r="D22" s="124" t="s">
        <v>40</v>
      </c>
      <c r="E22" s="13">
        <v>1619.97</v>
      </c>
      <c r="F22" s="89">
        <v>37.19</v>
      </c>
      <c r="G22" s="125">
        <v>322249</v>
      </c>
      <c r="H22" s="9">
        <f t="shared" si="0"/>
        <v>11984.440309999998</v>
      </c>
      <c r="I22" s="9">
        <f t="shared" si="1"/>
        <v>-10364.470309999999</v>
      </c>
    </row>
    <row r="23" spans="2:9" ht="15.75">
      <c r="B23" s="126"/>
      <c r="C23" s="127"/>
      <c r="D23" s="128"/>
      <c r="E23" s="40"/>
      <c r="F23" s="41"/>
      <c r="G23" s="40"/>
      <c r="H23" s="40"/>
      <c r="I23" s="40"/>
    </row>
    <row r="24" spans="2:9">
      <c r="B24" s="26"/>
      <c r="C24" s="26"/>
      <c r="D24" s="26"/>
      <c r="E24" s="27"/>
      <c r="F24" s="27"/>
      <c r="G24" s="27"/>
      <c r="H24" s="27"/>
      <c r="I24" s="27"/>
    </row>
    <row r="25" spans="2:9">
      <c r="B25" s="1"/>
    </row>
    <row r="26" spans="2:9" ht="15.75">
      <c r="I26" s="32"/>
    </row>
  </sheetData>
  <mergeCells count="7">
    <mergeCell ref="B23:D23"/>
    <mergeCell ref="B4:I4"/>
    <mergeCell ref="B5:I5"/>
    <mergeCell ref="B7:B8"/>
    <mergeCell ref="C7:C8"/>
    <mergeCell ref="D7:D8"/>
    <mergeCell ref="E7:I7"/>
  </mergeCells>
  <printOptions horizontalCentered="1"/>
  <pageMargins left="0.11811023622047245" right="0.11811023622047245" top="0.74803149606299213" bottom="0.74803149606299213" header="0.31496062992125984" footer="0.31496062992125984"/>
  <pageSetup paperSize="14" scale="8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zoomScale="85" zoomScaleNormal="85" workbookViewId="0">
      <selection activeCell="F9" sqref="F9"/>
    </sheetView>
  </sheetViews>
  <sheetFormatPr defaultRowHeight="15"/>
  <cols>
    <col min="4" max="4" width="26.7109375" customWidth="1"/>
    <col min="5" max="7" width="21.85546875" customWidth="1"/>
    <col min="8" max="8" width="20.5703125" customWidth="1"/>
    <col min="9" max="9" width="25.7109375" customWidth="1"/>
    <col min="10" max="10" width="15.140625" customWidth="1"/>
  </cols>
  <sheetData>
    <row r="1" spans="2:10">
      <c r="B1" s="1" t="s">
        <v>42</v>
      </c>
    </row>
    <row r="3" spans="2:10">
      <c r="B3" s="138" t="s">
        <v>1</v>
      </c>
      <c r="C3" s="138"/>
      <c r="D3" s="138"/>
      <c r="E3" s="138"/>
      <c r="F3" s="138"/>
      <c r="G3" s="138"/>
      <c r="H3" s="138"/>
      <c r="I3" s="138"/>
      <c r="J3" s="138"/>
    </row>
    <row r="4" spans="2:10">
      <c r="B4" s="139" t="s">
        <v>2</v>
      </c>
      <c r="C4" s="139"/>
      <c r="D4" s="139"/>
      <c r="E4" s="139"/>
      <c r="F4" s="139"/>
      <c r="G4" s="139"/>
      <c r="H4" s="139"/>
      <c r="I4" s="139"/>
      <c r="J4" s="139"/>
    </row>
    <row r="5" spans="2:10">
      <c r="B5" s="115"/>
      <c r="C5" s="115"/>
      <c r="D5" s="115"/>
      <c r="E5" s="115"/>
      <c r="F5" s="115"/>
      <c r="G5" s="115"/>
      <c r="H5" s="115"/>
      <c r="I5" s="115"/>
      <c r="J5" s="115"/>
    </row>
    <row r="6" spans="2:10" ht="15.75">
      <c r="B6" s="140" t="s">
        <v>3</v>
      </c>
      <c r="C6" s="142" t="s">
        <v>4</v>
      </c>
      <c r="D6" s="140" t="s">
        <v>5</v>
      </c>
      <c r="E6" s="143" t="s">
        <v>6</v>
      </c>
      <c r="F6" s="144"/>
      <c r="G6" s="144"/>
      <c r="H6" s="144"/>
      <c r="I6" s="144"/>
      <c r="J6" s="145"/>
    </row>
    <row r="7" spans="2:10" ht="15.75">
      <c r="B7" s="141"/>
      <c r="C7" s="140"/>
      <c r="D7" s="141"/>
      <c r="E7" s="2" t="s">
        <v>7</v>
      </c>
      <c r="F7" s="22" t="s">
        <v>43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2:10" ht="15.75">
      <c r="B8" s="3">
        <v>1</v>
      </c>
      <c r="C8" s="4">
        <v>2</v>
      </c>
      <c r="D8" s="3">
        <v>3</v>
      </c>
      <c r="E8" s="2">
        <v>4</v>
      </c>
      <c r="F8" s="22">
        <v>5</v>
      </c>
      <c r="G8" s="2">
        <v>6</v>
      </c>
      <c r="H8" s="2" t="s">
        <v>13</v>
      </c>
      <c r="I8" s="2" t="s">
        <v>14</v>
      </c>
      <c r="J8" s="2" t="s">
        <v>15</v>
      </c>
    </row>
    <row r="9" spans="2:10" ht="15.75">
      <c r="B9" s="5"/>
      <c r="C9" s="6">
        <v>14</v>
      </c>
      <c r="D9" s="7" t="s">
        <v>16</v>
      </c>
      <c r="E9" s="8">
        <f>SUM(E10:E21)</f>
        <v>253246.21099999998</v>
      </c>
      <c r="F9" s="23">
        <v>46.71</v>
      </c>
      <c r="G9" s="9">
        <f>SUM(G10:G21)</f>
        <v>6728053</v>
      </c>
      <c r="H9" s="8">
        <f>F9*G9/1000</f>
        <v>314267.35563000001</v>
      </c>
      <c r="I9" s="15">
        <f>E9-H9</f>
        <v>-61021.144630000024</v>
      </c>
      <c r="J9" s="16">
        <f>E9/H9</f>
        <v>0.8058304703405379</v>
      </c>
    </row>
    <row r="10" spans="2:10" ht="15.75">
      <c r="B10" s="11">
        <v>1</v>
      </c>
      <c r="C10" s="11" t="s">
        <v>17</v>
      </c>
      <c r="D10" s="12" t="s">
        <v>18</v>
      </c>
      <c r="E10" s="13">
        <v>68590.460000000006</v>
      </c>
      <c r="F10" s="24">
        <v>44.81</v>
      </c>
      <c r="G10" s="14">
        <v>894848</v>
      </c>
      <c r="H10" s="15">
        <f t="shared" ref="H10:H21" si="0">F10*G10/1000</f>
        <v>40098.138880000006</v>
      </c>
      <c r="I10" s="15">
        <f t="shared" ref="I10:I21" si="1">E10-H10</f>
        <v>28492.321120000001</v>
      </c>
      <c r="J10" s="16">
        <f t="shared" ref="J10:J21" si="2">E10/H10</f>
        <v>1.7105646774596637</v>
      </c>
    </row>
    <row r="11" spans="2:10" ht="15.75">
      <c r="B11" s="11">
        <v>2</v>
      </c>
      <c r="C11" s="11" t="s">
        <v>19</v>
      </c>
      <c r="D11" s="12" t="s">
        <v>20</v>
      </c>
      <c r="E11" s="13">
        <v>12941.14</v>
      </c>
      <c r="F11" s="24">
        <v>41.16</v>
      </c>
      <c r="G11" s="17">
        <v>468366</v>
      </c>
      <c r="H11" s="15">
        <f t="shared" si="0"/>
        <v>19277.94456</v>
      </c>
      <c r="I11" s="15">
        <f t="shared" si="1"/>
        <v>-6336.8045600000005</v>
      </c>
      <c r="J11" s="16">
        <f t="shared" si="2"/>
        <v>0.67129252082463708</v>
      </c>
    </row>
    <row r="12" spans="2:10" ht="15.75">
      <c r="B12" s="11">
        <v>3</v>
      </c>
      <c r="C12" s="11" t="s">
        <v>21</v>
      </c>
      <c r="D12" s="12" t="s">
        <v>22</v>
      </c>
      <c r="E12" s="13">
        <v>11744.72</v>
      </c>
      <c r="F12" s="24">
        <v>47.41</v>
      </c>
      <c r="G12" s="17">
        <v>591800</v>
      </c>
      <c r="H12" s="15">
        <f t="shared" si="0"/>
        <v>28057.237999999998</v>
      </c>
      <c r="I12" s="15">
        <f t="shared" si="1"/>
        <v>-16312.517999999998</v>
      </c>
      <c r="J12" s="16">
        <f t="shared" si="2"/>
        <v>0.41859858051601517</v>
      </c>
    </row>
    <row r="13" spans="2:10" ht="15.75">
      <c r="B13" s="11">
        <v>4</v>
      </c>
      <c r="C13" s="11" t="s">
        <v>23</v>
      </c>
      <c r="D13" s="12" t="s">
        <v>24</v>
      </c>
      <c r="E13" s="13">
        <v>45616.99</v>
      </c>
      <c r="F13" s="24">
        <v>40.03</v>
      </c>
      <c r="G13" s="17">
        <v>684860</v>
      </c>
      <c r="H13" s="15">
        <f t="shared" si="0"/>
        <v>27414.945800000001</v>
      </c>
      <c r="I13" s="15">
        <f t="shared" si="1"/>
        <v>18202.044199999997</v>
      </c>
      <c r="J13" s="16">
        <f t="shared" si="2"/>
        <v>1.663946021735341</v>
      </c>
    </row>
    <row r="14" spans="2:10" ht="15.75">
      <c r="B14" s="11">
        <v>5</v>
      </c>
      <c r="C14" s="11" t="s">
        <v>25</v>
      </c>
      <c r="D14" s="12" t="s">
        <v>26</v>
      </c>
      <c r="E14" s="13">
        <v>11142.52</v>
      </c>
      <c r="F14" s="24">
        <v>47.03</v>
      </c>
      <c r="G14" s="17">
        <v>414943</v>
      </c>
      <c r="H14" s="15">
        <f t="shared" si="0"/>
        <v>19514.76929</v>
      </c>
      <c r="I14" s="15">
        <f t="shared" si="1"/>
        <v>-8372.2492899999997</v>
      </c>
      <c r="J14" s="16">
        <f t="shared" si="2"/>
        <v>0.57097882298356395</v>
      </c>
    </row>
    <row r="15" spans="2:10" ht="15.75">
      <c r="B15" s="11">
        <v>6</v>
      </c>
      <c r="C15" s="11" t="s">
        <v>27</v>
      </c>
      <c r="D15" s="12" t="s">
        <v>28</v>
      </c>
      <c r="E15" s="13">
        <v>9355.9279999999999</v>
      </c>
      <c r="F15" s="25">
        <v>45.87</v>
      </c>
      <c r="G15" s="18">
        <v>593486</v>
      </c>
      <c r="H15" s="19">
        <f t="shared" si="0"/>
        <v>27223.202819999999</v>
      </c>
      <c r="I15" s="19">
        <f t="shared" si="1"/>
        <v>-17867.274819999999</v>
      </c>
      <c r="J15" s="20">
        <f t="shared" si="2"/>
        <v>0.34367477118182821</v>
      </c>
    </row>
    <row r="16" spans="2:10" ht="15.75">
      <c r="B16" s="11">
        <v>7</v>
      </c>
      <c r="C16" s="11" t="s">
        <v>29</v>
      </c>
      <c r="D16" s="12" t="s">
        <v>30</v>
      </c>
      <c r="E16" s="13">
        <v>67470.53</v>
      </c>
      <c r="F16" s="24">
        <v>52.14</v>
      </c>
      <c r="G16" s="17">
        <v>673323</v>
      </c>
      <c r="H16" s="15">
        <f t="shared" si="0"/>
        <v>35107.061219999996</v>
      </c>
      <c r="I16" s="15">
        <f t="shared" si="1"/>
        <v>32363.468780000003</v>
      </c>
      <c r="J16" s="16">
        <f t="shared" si="2"/>
        <v>1.9218506948557401</v>
      </c>
    </row>
    <row r="17" spans="2:10" ht="15.75">
      <c r="B17" s="11">
        <v>8</v>
      </c>
      <c r="C17" s="11" t="s">
        <v>31</v>
      </c>
      <c r="D17" s="12" t="s">
        <v>32</v>
      </c>
      <c r="E17" s="13">
        <v>3395.11</v>
      </c>
      <c r="F17" s="24">
        <v>49.27</v>
      </c>
      <c r="G17" s="17">
        <v>483754</v>
      </c>
      <c r="H17" s="15">
        <f t="shared" si="0"/>
        <v>23834.559580000001</v>
      </c>
      <c r="I17" s="15">
        <f t="shared" si="1"/>
        <v>-20439.44958</v>
      </c>
      <c r="J17" s="16">
        <f t="shared" si="2"/>
        <v>0.1424448389157103</v>
      </c>
    </row>
    <row r="18" spans="2:10" ht="15.75">
      <c r="B18" s="11">
        <v>9</v>
      </c>
      <c r="C18" s="11" t="s">
        <v>33</v>
      </c>
      <c r="D18" s="12" t="s">
        <v>34</v>
      </c>
      <c r="E18" s="13">
        <v>7632.6130000000003</v>
      </c>
      <c r="F18" s="24">
        <v>46.44</v>
      </c>
      <c r="G18" s="17">
        <v>349251</v>
      </c>
      <c r="H18" s="19">
        <f t="shared" si="0"/>
        <v>16219.21644</v>
      </c>
      <c r="I18" s="19">
        <f t="shared" si="1"/>
        <v>-8586.603439999999</v>
      </c>
      <c r="J18" s="20">
        <f t="shared" si="2"/>
        <v>0.47059073588637557</v>
      </c>
    </row>
    <row r="19" spans="2:10" ht="15.75">
      <c r="B19" s="11">
        <v>10</v>
      </c>
      <c r="C19" s="11" t="s">
        <v>35</v>
      </c>
      <c r="D19" s="12" t="s">
        <v>36</v>
      </c>
      <c r="E19" s="13">
        <v>3672.95</v>
      </c>
      <c r="F19" s="24">
        <v>54.2</v>
      </c>
      <c r="G19" s="17">
        <v>213720</v>
      </c>
      <c r="H19" s="15">
        <f t="shared" si="0"/>
        <v>11583.624</v>
      </c>
      <c r="I19" s="15">
        <f t="shared" si="1"/>
        <v>-7910.674</v>
      </c>
      <c r="J19" s="16">
        <f t="shared" si="2"/>
        <v>0.31708125194671372</v>
      </c>
    </row>
    <row r="20" spans="2:10" ht="15.75">
      <c r="B20" s="11">
        <v>11</v>
      </c>
      <c r="C20" s="11" t="s">
        <v>37</v>
      </c>
      <c r="D20" s="12" t="s">
        <v>38</v>
      </c>
      <c r="E20" s="13">
        <v>9888.9</v>
      </c>
      <c r="F20" s="24">
        <v>45.53</v>
      </c>
      <c r="G20" s="17">
        <v>1026671</v>
      </c>
      <c r="H20" s="15">
        <f t="shared" si="0"/>
        <v>46744.330630000004</v>
      </c>
      <c r="I20" s="15">
        <f t="shared" si="1"/>
        <v>-36855.430630000003</v>
      </c>
      <c r="J20" s="16">
        <f t="shared" si="2"/>
        <v>0.21155292773950668</v>
      </c>
    </row>
    <row r="21" spans="2:10" ht="15.75">
      <c r="B21" s="11">
        <v>12</v>
      </c>
      <c r="C21" s="11" t="s">
        <v>39</v>
      </c>
      <c r="D21" s="12" t="s">
        <v>40</v>
      </c>
      <c r="E21" s="13">
        <v>1794.35</v>
      </c>
      <c r="F21" s="24">
        <v>46.6</v>
      </c>
      <c r="G21" s="17">
        <v>333031</v>
      </c>
      <c r="H21" s="15">
        <f t="shared" si="0"/>
        <v>15519.2446</v>
      </c>
      <c r="I21" s="15">
        <f t="shared" si="1"/>
        <v>-13724.8946</v>
      </c>
      <c r="J21" s="16">
        <f t="shared" si="2"/>
        <v>0.11562096263370963</v>
      </c>
    </row>
  </sheetData>
  <mergeCells count="6">
    <mergeCell ref="B3:J3"/>
    <mergeCell ref="B4:J4"/>
    <mergeCell ref="B6:B7"/>
    <mergeCell ref="C6:C7"/>
    <mergeCell ref="D6:D7"/>
    <mergeCell ref="E6:J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="85" zoomScaleNormal="85" workbookViewId="0">
      <selection activeCell="B3" sqref="B3:J3"/>
    </sheetView>
  </sheetViews>
  <sheetFormatPr defaultRowHeight="15"/>
  <cols>
    <col min="4" max="4" width="26.7109375" customWidth="1"/>
    <col min="5" max="5" width="23.7109375" customWidth="1"/>
    <col min="6" max="6" width="27.28515625" customWidth="1"/>
    <col min="7" max="9" width="22.5703125" customWidth="1"/>
    <col min="10" max="10" width="15.140625" customWidth="1"/>
  </cols>
  <sheetData>
    <row r="1" spans="2:10">
      <c r="B1" s="1" t="s">
        <v>0</v>
      </c>
    </row>
    <row r="3" spans="2:10">
      <c r="B3" s="138" t="s">
        <v>1</v>
      </c>
      <c r="C3" s="138"/>
      <c r="D3" s="138"/>
      <c r="E3" s="138"/>
      <c r="F3" s="138"/>
      <c r="G3" s="138"/>
      <c r="H3" s="138"/>
      <c r="I3" s="138"/>
      <c r="J3" s="138"/>
    </row>
    <row r="4" spans="2:10">
      <c r="B4" s="146" t="s">
        <v>2</v>
      </c>
      <c r="C4" s="146"/>
      <c r="D4" s="146"/>
      <c r="E4" s="146"/>
      <c r="F4" s="146"/>
      <c r="G4" s="146"/>
      <c r="H4" s="146"/>
      <c r="I4" s="146"/>
      <c r="J4" s="146"/>
    </row>
    <row r="5" spans="2:10" ht="15.75">
      <c r="B5" s="141" t="s">
        <v>3</v>
      </c>
      <c r="C5" s="147" t="s">
        <v>4</v>
      </c>
      <c r="D5" s="141" t="s">
        <v>5</v>
      </c>
      <c r="E5" s="134" t="s">
        <v>6</v>
      </c>
      <c r="F5" s="135"/>
      <c r="G5" s="135"/>
      <c r="H5" s="135"/>
      <c r="I5" s="135"/>
      <c r="J5" s="136"/>
    </row>
    <row r="6" spans="2:10" ht="31.5">
      <c r="B6" s="141"/>
      <c r="C6" s="140"/>
      <c r="D6" s="141"/>
      <c r="E6" s="2" t="s">
        <v>7</v>
      </c>
      <c r="F6" s="21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2:10" ht="15.75">
      <c r="B7" s="3">
        <v>1</v>
      </c>
      <c r="C7" s="4">
        <v>2</v>
      </c>
      <c r="D7" s="3">
        <v>3</v>
      </c>
      <c r="E7" s="2">
        <v>4</v>
      </c>
      <c r="F7" s="22">
        <v>5</v>
      </c>
      <c r="G7" s="2">
        <v>6</v>
      </c>
      <c r="H7" s="2" t="s">
        <v>13</v>
      </c>
      <c r="I7" s="2" t="s">
        <v>14</v>
      </c>
      <c r="J7" s="2" t="s">
        <v>15</v>
      </c>
    </row>
    <row r="8" spans="2:10" ht="20.25" customHeight="1">
      <c r="B8" s="5"/>
      <c r="C8" s="6">
        <v>14</v>
      </c>
      <c r="D8" s="7" t="s">
        <v>16</v>
      </c>
      <c r="E8" s="8">
        <f>SUM(E9:E20)</f>
        <v>253246.21099999998</v>
      </c>
      <c r="F8" s="23">
        <v>32.549999999999997</v>
      </c>
      <c r="G8" s="9">
        <f>SUM(G9:G20)</f>
        <v>6728053</v>
      </c>
      <c r="H8" s="8">
        <f>F8*G8/1000</f>
        <v>218998.12514999998</v>
      </c>
      <c r="I8" s="8">
        <f>E8-H8</f>
        <v>34248.085850000003</v>
      </c>
      <c r="J8" s="10">
        <f>E8/H8</f>
        <v>1.1563852924610301</v>
      </c>
    </row>
    <row r="9" spans="2:10" ht="15.75">
      <c r="B9" s="11">
        <v>1</v>
      </c>
      <c r="C9" s="11" t="s">
        <v>17</v>
      </c>
      <c r="D9" s="12" t="s">
        <v>18</v>
      </c>
      <c r="E9" s="13">
        <v>68590.460000000006</v>
      </c>
      <c r="F9" s="24">
        <v>27.47</v>
      </c>
      <c r="G9" s="14">
        <v>894848</v>
      </c>
      <c r="H9" s="15">
        <f t="shared" ref="H9:H20" si="0">F9*G9/1000</f>
        <v>24581.474559999999</v>
      </c>
      <c r="I9" s="15">
        <f t="shared" ref="I9:I20" si="1">E9-H9</f>
        <v>44008.985440000004</v>
      </c>
      <c r="J9" s="16">
        <f t="shared" ref="J9:J20" si="2">E9/H9</f>
        <v>2.7903313868572095</v>
      </c>
    </row>
    <row r="10" spans="2:10" ht="15.75">
      <c r="B10" s="11">
        <v>2</v>
      </c>
      <c r="C10" s="11" t="s">
        <v>19</v>
      </c>
      <c r="D10" s="12" t="s">
        <v>20</v>
      </c>
      <c r="E10" s="13">
        <v>12941.14</v>
      </c>
      <c r="F10" s="24">
        <v>26.99</v>
      </c>
      <c r="G10" s="17">
        <v>468366</v>
      </c>
      <c r="H10" s="15">
        <f t="shared" si="0"/>
        <v>12641.198339999999</v>
      </c>
      <c r="I10" s="15">
        <f t="shared" si="1"/>
        <v>299.94166000000041</v>
      </c>
      <c r="J10" s="16">
        <f t="shared" si="2"/>
        <v>1.0237273122320143</v>
      </c>
    </row>
    <row r="11" spans="2:10" ht="15.75">
      <c r="B11" s="11">
        <v>3</v>
      </c>
      <c r="C11" s="11" t="s">
        <v>21</v>
      </c>
      <c r="D11" s="12" t="s">
        <v>22</v>
      </c>
      <c r="E11" s="13">
        <v>11744.72</v>
      </c>
      <c r="F11" s="24">
        <v>39.479999999999997</v>
      </c>
      <c r="G11" s="17">
        <v>591800</v>
      </c>
      <c r="H11" s="15">
        <f t="shared" si="0"/>
        <v>23364.263999999999</v>
      </c>
      <c r="I11" s="15">
        <f t="shared" si="1"/>
        <v>-11619.544</v>
      </c>
      <c r="J11" s="16">
        <f t="shared" si="2"/>
        <v>0.50267879185066555</v>
      </c>
    </row>
    <row r="12" spans="2:10" ht="15.75">
      <c r="B12" s="11">
        <v>4</v>
      </c>
      <c r="C12" s="11" t="s">
        <v>23</v>
      </c>
      <c r="D12" s="12" t="s">
        <v>24</v>
      </c>
      <c r="E12" s="13">
        <v>45616.99</v>
      </c>
      <c r="F12" s="24">
        <v>32.81</v>
      </c>
      <c r="G12" s="17">
        <v>684860</v>
      </c>
      <c r="H12" s="15">
        <f t="shared" si="0"/>
        <v>22470.256600000001</v>
      </c>
      <c r="I12" s="15">
        <f t="shared" si="1"/>
        <v>23146.733399999997</v>
      </c>
      <c r="J12" s="16">
        <f t="shared" si="2"/>
        <v>2.0301054327968822</v>
      </c>
    </row>
    <row r="13" spans="2:10" ht="15.75">
      <c r="B13" s="11">
        <v>5</v>
      </c>
      <c r="C13" s="11" t="s">
        <v>25</v>
      </c>
      <c r="D13" s="12" t="s">
        <v>26</v>
      </c>
      <c r="E13" s="13">
        <v>11142.52</v>
      </c>
      <c r="F13" s="24">
        <v>32.29</v>
      </c>
      <c r="G13" s="17">
        <v>414943</v>
      </c>
      <c r="H13" s="15">
        <f t="shared" si="0"/>
        <v>13398.509469999999</v>
      </c>
      <c r="I13" s="15">
        <f t="shared" si="1"/>
        <v>-2255.9894699999986</v>
      </c>
      <c r="J13" s="16">
        <f t="shared" si="2"/>
        <v>0.83162384778312215</v>
      </c>
    </row>
    <row r="14" spans="2:10" ht="15.75">
      <c r="B14" s="11">
        <v>6</v>
      </c>
      <c r="C14" s="11" t="s">
        <v>27</v>
      </c>
      <c r="D14" s="12" t="s">
        <v>28</v>
      </c>
      <c r="E14" s="13">
        <v>9355.9279999999999</v>
      </c>
      <c r="F14" s="25">
        <v>30.49</v>
      </c>
      <c r="G14" s="18">
        <v>593486</v>
      </c>
      <c r="H14" s="19">
        <f t="shared" si="0"/>
        <v>18095.388139999999</v>
      </c>
      <c r="I14" s="19">
        <f t="shared" si="1"/>
        <v>-8739.4601399999992</v>
      </c>
      <c r="J14" s="20">
        <f t="shared" si="2"/>
        <v>0.51703383909840794</v>
      </c>
    </row>
    <row r="15" spans="2:10" ht="15.75">
      <c r="B15" s="11">
        <v>7</v>
      </c>
      <c r="C15" s="11" t="s">
        <v>29</v>
      </c>
      <c r="D15" s="12" t="s">
        <v>30</v>
      </c>
      <c r="E15" s="13">
        <v>67470.53</v>
      </c>
      <c r="F15" s="24">
        <v>38.840000000000003</v>
      </c>
      <c r="G15" s="17">
        <v>673323</v>
      </c>
      <c r="H15" s="15">
        <f t="shared" si="0"/>
        <v>26151.865320000004</v>
      </c>
      <c r="I15" s="15">
        <f t="shared" si="1"/>
        <v>41318.664679999994</v>
      </c>
      <c r="J15" s="16">
        <f t="shared" si="2"/>
        <v>2.5799509585421796</v>
      </c>
    </row>
    <row r="16" spans="2:10" ht="15.75">
      <c r="B16" s="11">
        <v>8</v>
      </c>
      <c r="C16" s="11" t="s">
        <v>31</v>
      </c>
      <c r="D16" s="12" t="s">
        <v>32</v>
      </c>
      <c r="E16" s="13">
        <v>3395.11</v>
      </c>
      <c r="F16" s="24">
        <v>34.11</v>
      </c>
      <c r="G16" s="17">
        <v>483754</v>
      </c>
      <c r="H16" s="15">
        <f t="shared" si="0"/>
        <v>16500.84894</v>
      </c>
      <c r="I16" s="15">
        <f t="shared" si="1"/>
        <v>-13105.738939999999</v>
      </c>
      <c r="J16" s="16">
        <f t="shared" si="2"/>
        <v>0.20575365621158156</v>
      </c>
    </row>
    <row r="17" spans="2:10" ht="15.75">
      <c r="B17" s="11">
        <v>9</v>
      </c>
      <c r="C17" s="11" t="s">
        <v>33</v>
      </c>
      <c r="D17" s="12" t="s">
        <v>34</v>
      </c>
      <c r="E17" s="13">
        <v>7632.6130000000003</v>
      </c>
      <c r="F17" s="24">
        <v>32.71</v>
      </c>
      <c r="G17" s="17">
        <v>349251</v>
      </c>
      <c r="H17" s="19">
        <f t="shared" si="0"/>
        <v>11424.00021</v>
      </c>
      <c r="I17" s="19">
        <f t="shared" si="1"/>
        <v>-3791.3872099999999</v>
      </c>
      <c r="J17" s="20">
        <f t="shared" si="2"/>
        <v>0.668120873572708</v>
      </c>
    </row>
    <row r="18" spans="2:10" ht="15.75">
      <c r="B18" s="11">
        <v>10</v>
      </c>
      <c r="C18" s="11" t="s">
        <v>35</v>
      </c>
      <c r="D18" s="12" t="s">
        <v>36</v>
      </c>
      <c r="E18" s="13">
        <v>3672.95</v>
      </c>
      <c r="F18" s="24">
        <v>36.26</v>
      </c>
      <c r="G18" s="17">
        <v>213720</v>
      </c>
      <c r="H18" s="15">
        <f t="shared" si="0"/>
        <v>7749.4871999999996</v>
      </c>
      <c r="I18" s="15">
        <f t="shared" si="1"/>
        <v>-4076.5371999999998</v>
      </c>
      <c r="J18" s="16">
        <f t="shared" si="2"/>
        <v>0.47396039314704591</v>
      </c>
    </row>
    <row r="19" spans="2:10" ht="15.75">
      <c r="B19" s="11">
        <v>11</v>
      </c>
      <c r="C19" s="11" t="s">
        <v>37</v>
      </c>
      <c r="D19" s="12" t="s">
        <v>38</v>
      </c>
      <c r="E19" s="13">
        <v>9888.9</v>
      </c>
      <c r="F19" s="24">
        <v>30.54</v>
      </c>
      <c r="G19" s="17">
        <v>1026671</v>
      </c>
      <c r="H19" s="15">
        <f t="shared" si="0"/>
        <v>31354.532340000002</v>
      </c>
      <c r="I19" s="15">
        <f t="shared" si="1"/>
        <v>-21465.632340000004</v>
      </c>
      <c r="J19" s="16">
        <f t="shared" si="2"/>
        <v>0.31538981008447087</v>
      </c>
    </row>
    <row r="20" spans="2:10" ht="15.75">
      <c r="B20" s="11">
        <v>12</v>
      </c>
      <c r="C20" s="11" t="s">
        <v>39</v>
      </c>
      <c r="D20" s="12" t="s">
        <v>40</v>
      </c>
      <c r="E20" s="13">
        <v>1794.35</v>
      </c>
      <c r="F20" s="24">
        <v>35.18</v>
      </c>
      <c r="G20" s="17">
        <v>333031</v>
      </c>
      <c r="H20" s="15">
        <f t="shared" si="0"/>
        <v>11716.030580000001</v>
      </c>
      <c r="I20" s="15">
        <f t="shared" si="1"/>
        <v>-9921.6805800000002</v>
      </c>
      <c r="J20" s="16">
        <f t="shared" si="2"/>
        <v>0.15315340701338453</v>
      </c>
    </row>
    <row r="22" spans="2:10">
      <c r="D22" t="s">
        <v>41</v>
      </c>
    </row>
  </sheetData>
  <mergeCells count="6">
    <mergeCell ref="B3:J3"/>
    <mergeCell ref="B4:J4"/>
    <mergeCell ref="B5:B6"/>
    <mergeCell ref="C5:C6"/>
    <mergeCell ref="D5:D6"/>
    <mergeCell ref="E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4"/>
  <sheetViews>
    <sheetView view="pageBreakPreview" topLeftCell="A64" zoomScale="80" zoomScaleNormal="70" zoomScaleSheetLayoutView="80" workbookViewId="0">
      <selection activeCell="A65" sqref="A65:R65"/>
    </sheetView>
  </sheetViews>
  <sheetFormatPr defaultRowHeight="15" outlineLevelCol="1"/>
  <cols>
    <col min="2" max="2" width="57.5703125" customWidth="1"/>
    <col min="3" max="4" width="11.5703125" hidden="1" customWidth="1" outlineLevel="1"/>
    <col min="5" max="5" width="11.5703125" customWidth="1" collapsed="1"/>
    <col min="6" max="12" width="11.5703125" customWidth="1"/>
    <col min="13" max="16" width="11.7109375" customWidth="1"/>
    <col min="17" max="18" width="12.42578125" customWidth="1"/>
  </cols>
  <sheetData>
    <row r="2" spans="1:12">
      <c r="A2" s="148" t="s">
        <v>49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2">
      <c r="A3" s="148" t="s">
        <v>50</v>
      </c>
      <c r="B3" s="148"/>
      <c r="C3" s="148"/>
      <c r="D3" s="148"/>
      <c r="E3" s="148"/>
      <c r="F3" s="148"/>
      <c r="G3" s="148"/>
      <c r="H3" s="148"/>
      <c r="I3" s="148"/>
      <c r="J3" s="148"/>
    </row>
    <row r="5" spans="1:12" ht="15.75">
      <c r="A5" s="149" t="s">
        <v>3</v>
      </c>
      <c r="B5" s="152" t="s">
        <v>51</v>
      </c>
      <c r="C5" s="155" t="s">
        <v>52</v>
      </c>
      <c r="D5" s="155"/>
      <c r="E5" s="155"/>
      <c r="F5" s="155"/>
      <c r="G5" s="155"/>
      <c r="H5" s="155"/>
      <c r="I5" s="155"/>
      <c r="J5" s="155"/>
    </row>
    <row r="6" spans="1:12" ht="15.75">
      <c r="A6" s="150"/>
      <c r="B6" s="153"/>
      <c r="C6" s="155">
        <v>2022</v>
      </c>
      <c r="D6" s="155"/>
      <c r="E6" s="155">
        <v>2023</v>
      </c>
      <c r="F6" s="155"/>
      <c r="G6" s="155">
        <v>2024</v>
      </c>
      <c r="H6" s="155"/>
      <c r="I6" s="155">
        <v>2025</v>
      </c>
      <c r="J6" s="155"/>
    </row>
    <row r="7" spans="1:12" ht="15.75">
      <c r="A7" s="151"/>
      <c r="B7" s="154"/>
      <c r="C7" s="45" t="s">
        <v>53</v>
      </c>
      <c r="D7" s="45" t="s">
        <v>54</v>
      </c>
      <c r="E7" s="45" t="s">
        <v>53</v>
      </c>
      <c r="F7" s="45" t="s">
        <v>54</v>
      </c>
      <c r="G7" s="45" t="s">
        <v>53</v>
      </c>
      <c r="H7" s="45" t="s">
        <v>54</v>
      </c>
      <c r="I7" s="45" t="s">
        <v>53</v>
      </c>
      <c r="J7" s="45" t="s">
        <v>54</v>
      </c>
    </row>
    <row r="8" spans="1:12" ht="15.75">
      <c r="A8" s="46">
        <v>1</v>
      </c>
      <c r="B8" s="47" t="s">
        <v>55</v>
      </c>
      <c r="C8" s="48" t="s">
        <v>56</v>
      </c>
      <c r="D8" s="48"/>
      <c r="E8" s="48" t="s">
        <v>57</v>
      </c>
      <c r="F8" s="48"/>
      <c r="G8" s="48" t="s">
        <v>58</v>
      </c>
      <c r="H8" s="49"/>
      <c r="I8" s="50"/>
      <c r="J8" s="50"/>
    </row>
    <row r="9" spans="1:12">
      <c r="A9" s="51">
        <v>2</v>
      </c>
      <c r="B9" s="52" t="s">
        <v>59</v>
      </c>
      <c r="C9" s="53" t="s">
        <v>60</v>
      </c>
      <c r="D9" s="53" t="s">
        <v>61</v>
      </c>
      <c r="E9" s="53" t="s">
        <v>62</v>
      </c>
      <c r="F9" s="53"/>
      <c r="G9" s="53" t="s">
        <v>63</v>
      </c>
      <c r="H9" s="53"/>
      <c r="I9" s="53"/>
      <c r="J9" s="53"/>
    </row>
    <row r="10" spans="1:12" ht="15.75">
      <c r="A10" s="46">
        <v>3</v>
      </c>
      <c r="B10" s="54" t="s">
        <v>34</v>
      </c>
      <c r="C10" s="55" t="s">
        <v>64</v>
      </c>
      <c r="D10" s="55"/>
      <c r="E10" s="55" t="s">
        <v>65</v>
      </c>
      <c r="F10" s="55"/>
      <c r="G10" s="55" t="s">
        <v>66</v>
      </c>
      <c r="H10" s="50"/>
      <c r="I10" s="50"/>
      <c r="J10" s="50"/>
    </row>
    <row r="11" spans="1:12" ht="15.75">
      <c r="A11" s="46">
        <v>4</v>
      </c>
      <c r="B11" s="49" t="s">
        <v>20</v>
      </c>
      <c r="C11" s="55" t="s">
        <v>67</v>
      </c>
      <c r="D11" s="55"/>
      <c r="E11" s="55" t="s">
        <v>68</v>
      </c>
      <c r="F11" s="55"/>
      <c r="G11" s="55" t="s">
        <v>69</v>
      </c>
      <c r="H11" s="50"/>
      <c r="I11" s="50"/>
      <c r="J11" s="50"/>
    </row>
    <row r="12" spans="1:12" ht="15.75">
      <c r="A12" s="46">
        <v>5</v>
      </c>
      <c r="B12" s="54" t="s">
        <v>24</v>
      </c>
      <c r="C12" s="55" t="s">
        <v>70</v>
      </c>
      <c r="D12" s="55"/>
      <c r="E12" s="55"/>
      <c r="F12" s="55"/>
      <c r="G12" s="55"/>
      <c r="H12" s="50"/>
      <c r="I12" s="50"/>
      <c r="J12" s="50"/>
    </row>
    <row r="13" spans="1:12" ht="15.75">
      <c r="A13" s="46">
        <v>6</v>
      </c>
      <c r="B13" s="54" t="s">
        <v>26</v>
      </c>
      <c r="C13" s="55" t="s">
        <v>71</v>
      </c>
      <c r="D13" s="55"/>
      <c r="E13" s="55"/>
      <c r="F13" s="55"/>
      <c r="G13" s="55"/>
      <c r="H13" s="50"/>
      <c r="I13" s="50"/>
      <c r="J13" s="50"/>
    </row>
    <row r="14" spans="1:12" ht="15.75">
      <c r="A14" s="46">
        <v>7</v>
      </c>
      <c r="B14" s="54" t="s">
        <v>32</v>
      </c>
      <c r="C14" s="55" t="s">
        <v>72</v>
      </c>
      <c r="D14" s="55"/>
      <c r="E14" s="55"/>
      <c r="F14" s="55"/>
      <c r="G14" s="55"/>
      <c r="H14" s="50"/>
      <c r="I14" s="50"/>
      <c r="J14" s="50"/>
      <c r="L14" t="s">
        <v>73</v>
      </c>
    </row>
    <row r="15" spans="1:12" ht="15.75">
      <c r="A15" s="46">
        <v>8</v>
      </c>
      <c r="B15" s="54" t="s">
        <v>18</v>
      </c>
      <c r="C15" s="55" t="s">
        <v>74</v>
      </c>
      <c r="D15" s="55"/>
      <c r="E15" s="55" t="s">
        <v>75</v>
      </c>
      <c r="F15" s="55"/>
      <c r="G15" s="55" t="s">
        <v>76</v>
      </c>
      <c r="H15" s="50"/>
      <c r="I15" s="50"/>
      <c r="J15" s="50"/>
    </row>
    <row r="16" spans="1:12" ht="15.75">
      <c r="A16" s="46">
        <v>9</v>
      </c>
      <c r="B16" s="54" t="s">
        <v>28</v>
      </c>
      <c r="C16" s="55" t="s">
        <v>77</v>
      </c>
      <c r="D16" s="55"/>
      <c r="E16" s="55"/>
      <c r="F16" s="55"/>
      <c r="G16" s="55"/>
      <c r="H16" s="50"/>
      <c r="I16" s="50"/>
      <c r="J16" s="50"/>
    </row>
    <row r="17" spans="1:10" ht="15.75">
      <c r="A17" s="46">
        <v>10</v>
      </c>
      <c r="B17" s="54" t="s">
        <v>22</v>
      </c>
      <c r="C17" s="55" t="s">
        <v>78</v>
      </c>
      <c r="D17" s="55"/>
      <c r="E17" s="55" t="s">
        <v>79</v>
      </c>
      <c r="F17" s="55"/>
      <c r="G17" s="55" t="s">
        <v>80</v>
      </c>
      <c r="H17" s="50"/>
      <c r="I17" s="50"/>
      <c r="J17" s="50"/>
    </row>
    <row r="18" spans="1:10" ht="15.75">
      <c r="A18" s="46">
        <v>11</v>
      </c>
      <c r="B18" s="54" t="s">
        <v>30</v>
      </c>
      <c r="C18" s="55" t="s">
        <v>81</v>
      </c>
      <c r="D18" s="55"/>
      <c r="E18" s="55"/>
      <c r="F18" s="55"/>
      <c r="G18" s="55"/>
      <c r="H18" s="50"/>
      <c r="I18" s="50"/>
      <c r="J18" s="50"/>
    </row>
    <row r="19" spans="1:10" ht="15.75">
      <c r="A19" s="46">
        <v>12</v>
      </c>
      <c r="B19" s="56" t="s">
        <v>82</v>
      </c>
      <c r="C19" s="55" t="s">
        <v>83</v>
      </c>
      <c r="D19" s="55"/>
      <c r="E19" s="55" t="s">
        <v>83</v>
      </c>
      <c r="F19" s="55"/>
      <c r="G19" s="55" t="s">
        <v>83</v>
      </c>
      <c r="H19" s="50"/>
      <c r="I19" s="50"/>
      <c r="J19" s="50"/>
    </row>
    <row r="20" spans="1:10" ht="15.75">
      <c r="A20" s="46">
        <v>13</v>
      </c>
      <c r="B20" s="49" t="s">
        <v>38</v>
      </c>
      <c r="C20" s="55" t="s">
        <v>84</v>
      </c>
      <c r="D20" s="55"/>
      <c r="E20" s="55" t="s">
        <v>85</v>
      </c>
      <c r="F20" s="55"/>
      <c r="G20" s="55" t="s">
        <v>86</v>
      </c>
      <c r="H20" s="50"/>
      <c r="I20" s="50"/>
      <c r="J20" s="50"/>
    </row>
    <row r="21" spans="1:10" ht="15.75">
      <c r="A21" s="46">
        <v>14</v>
      </c>
      <c r="B21" s="49" t="s">
        <v>40</v>
      </c>
      <c r="C21" s="55" t="s">
        <v>87</v>
      </c>
      <c r="D21" s="55"/>
      <c r="E21" s="55"/>
      <c r="F21" s="55"/>
      <c r="G21" s="55"/>
      <c r="H21" s="50"/>
      <c r="I21" s="50"/>
      <c r="J21" s="50"/>
    </row>
    <row r="23" spans="1:10">
      <c r="H23" t="s">
        <v>88</v>
      </c>
    </row>
    <row r="24" spans="1:10">
      <c r="H24" t="s">
        <v>89</v>
      </c>
    </row>
    <row r="28" spans="1:10">
      <c r="H28" t="s">
        <v>90</v>
      </c>
    </row>
    <row r="29" spans="1:10">
      <c r="H29" t="s">
        <v>91</v>
      </c>
    </row>
    <row r="34" spans="1:12">
      <c r="A34" s="148" t="s">
        <v>49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</row>
    <row r="35" spans="1:12">
      <c r="A35" s="148" t="s">
        <v>92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</row>
    <row r="36" spans="1:12">
      <c r="A36" t="s">
        <v>93</v>
      </c>
    </row>
    <row r="37" spans="1:12" ht="15.75">
      <c r="A37" s="149" t="s">
        <v>3</v>
      </c>
      <c r="B37" s="152" t="s">
        <v>51</v>
      </c>
      <c r="C37" s="155" t="s">
        <v>52</v>
      </c>
      <c r="D37" s="155"/>
      <c r="E37" s="155"/>
      <c r="F37" s="155"/>
      <c r="G37" s="155"/>
      <c r="H37" s="155"/>
      <c r="I37" s="155"/>
      <c r="J37" s="155"/>
      <c r="K37" s="155"/>
      <c r="L37" s="155"/>
    </row>
    <row r="38" spans="1:12" ht="15.75">
      <c r="A38" s="150"/>
      <c r="B38" s="153"/>
      <c r="C38" s="155">
        <v>2022</v>
      </c>
      <c r="D38" s="155"/>
      <c r="E38" s="155">
        <v>2023</v>
      </c>
      <c r="F38" s="155"/>
      <c r="G38" s="155">
        <v>2024</v>
      </c>
      <c r="H38" s="155"/>
      <c r="I38" s="155">
        <v>2025</v>
      </c>
      <c r="J38" s="155"/>
      <c r="K38" s="155">
        <v>2026</v>
      </c>
      <c r="L38" s="155"/>
    </row>
    <row r="39" spans="1:12" ht="15.75">
      <c r="A39" s="151"/>
      <c r="B39" s="154"/>
      <c r="C39" s="45" t="s">
        <v>53</v>
      </c>
      <c r="D39" s="45" t="s">
        <v>54</v>
      </c>
      <c r="E39" s="45" t="s">
        <v>53</v>
      </c>
      <c r="F39" s="45" t="s">
        <v>54</v>
      </c>
      <c r="G39" s="45" t="s">
        <v>53</v>
      </c>
      <c r="H39" s="45" t="s">
        <v>54</v>
      </c>
      <c r="I39" s="45" t="s">
        <v>53</v>
      </c>
      <c r="J39" s="45" t="s">
        <v>54</v>
      </c>
      <c r="K39" s="45" t="s">
        <v>53</v>
      </c>
      <c r="L39" s="45" t="s">
        <v>54</v>
      </c>
    </row>
    <row r="40" spans="1:12" ht="15.75">
      <c r="A40" s="46">
        <v>1</v>
      </c>
      <c r="B40" s="47" t="s">
        <v>55</v>
      </c>
      <c r="C40" s="48" t="s">
        <v>56</v>
      </c>
      <c r="D40" s="48">
        <v>57.72</v>
      </c>
      <c r="E40" s="48" t="s">
        <v>57</v>
      </c>
      <c r="F40" s="48">
        <v>57.91</v>
      </c>
      <c r="G40" s="48" t="s">
        <v>58</v>
      </c>
      <c r="H40" s="48">
        <v>58.76</v>
      </c>
      <c r="I40" s="50"/>
      <c r="J40" s="50"/>
      <c r="K40" s="50"/>
      <c r="L40" s="50"/>
    </row>
    <row r="41" spans="1:12">
      <c r="A41" s="51">
        <v>2</v>
      </c>
      <c r="B41" s="52" t="s">
        <v>59</v>
      </c>
      <c r="C41" s="53" t="s">
        <v>60</v>
      </c>
      <c r="D41" s="53" t="s">
        <v>61</v>
      </c>
      <c r="E41" s="53" t="s">
        <v>94</v>
      </c>
      <c r="F41" s="53">
        <v>45.87</v>
      </c>
      <c r="G41" s="53" t="s">
        <v>95</v>
      </c>
      <c r="H41" s="53">
        <v>46.71</v>
      </c>
      <c r="I41" s="53" t="s">
        <v>96</v>
      </c>
      <c r="J41" s="53"/>
      <c r="K41" s="53" t="s">
        <v>97</v>
      </c>
      <c r="L41" s="53"/>
    </row>
    <row r="42" spans="1:12" ht="15.75">
      <c r="A42" s="46">
        <v>3</v>
      </c>
      <c r="B42" s="54" t="s">
        <v>34</v>
      </c>
      <c r="C42" s="55"/>
      <c r="D42" s="55"/>
      <c r="E42" s="55"/>
      <c r="F42" s="55"/>
      <c r="G42" s="55"/>
      <c r="H42" s="50"/>
      <c r="I42" s="50"/>
      <c r="J42" s="50"/>
      <c r="K42" s="50"/>
      <c r="L42" s="50"/>
    </row>
    <row r="43" spans="1:12" ht="15.75">
      <c r="A43" s="46">
        <v>4</v>
      </c>
      <c r="B43" s="49" t="s">
        <v>20</v>
      </c>
      <c r="C43" s="55"/>
      <c r="D43" s="55"/>
      <c r="E43" s="55"/>
      <c r="F43" s="55"/>
      <c r="G43" s="55"/>
      <c r="H43" s="50"/>
      <c r="I43" s="50"/>
      <c r="J43" s="50"/>
      <c r="K43" s="50"/>
      <c r="L43" s="50"/>
    </row>
    <row r="44" spans="1:12" ht="15.75">
      <c r="A44" s="46">
        <v>5</v>
      </c>
      <c r="B44" s="54" t="s">
        <v>24</v>
      </c>
      <c r="C44" s="55"/>
      <c r="D44" s="55"/>
      <c r="E44" s="55"/>
      <c r="F44" s="55"/>
      <c r="G44" s="55"/>
      <c r="H44" s="50"/>
      <c r="I44" s="50"/>
      <c r="J44" s="50"/>
      <c r="K44" s="50"/>
      <c r="L44" s="50"/>
    </row>
    <row r="45" spans="1:12" ht="15.75">
      <c r="A45" s="46">
        <v>6</v>
      </c>
      <c r="B45" s="54" t="s">
        <v>26</v>
      </c>
      <c r="C45" s="55"/>
      <c r="D45" s="55"/>
      <c r="E45" s="55"/>
      <c r="F45" s="55"/>
      <c r="G45" s="55"/>
      <c r="H45" s="50"/>
      <c r="I45" s="50"/>
      <c r="J45" s="50"/>
      <c r="K45" s="50"/>
      <c r="L45" s="50"/>
    </row>
    <row r="46" spans="1:12" ht="15.75">
      <c r="A46" s="46">
        <v>7</v>
      </c>
      <c r="B46" s="54" t="s">
        <v>32</v>
      </c>
      <c r="C46" s="55"/>
      <c r="D46" s="55"/>
      <c r="E46" s="55"/>
      <c r="F46" s="55"/>
      <c r="G46" s="55"/>
      <c r="H46" s="50"/>
      <c r="I46" s="50"/>
      <c r="J46" s="50"/>
      <c r="K46" s="50"/>
      <c r="L46" s="50"/>
    </row>
    <row r="47" spans="1:12" ht="15.75">
      <c r="A47" s="46">
        <v>8</v>
      </c>
      <c r="B47" s="54" t="s">
        <v>18</v>
      </c>
      <c r="C47" s="55"/>
      <c r="D47" s="55"/>
      <c r="E47" s="55"/>
      <c r="F47" s="55"/>
      <c r="G47" s="55"/>
      <c r="H47" s="50"/>
      <c r="I47" s="50"/>
      <c r="J47" s="50"/>
      <c r="K47" s="50"/>
      <c r="L47" s="50"/>
    </row>
    <row r="48" spans="1:12" ht="15.75">
      <c r="A48" s="46">
        <v>9</v>
      </c>
      <c r="B48" s="54" t="s">
        <v>28</v>
      </c>
      <c r="C48" s="55"/>
      <c r="D48" s="55"/>
      <c r="E48" s="55"/>
      <c r="F48" s="55"/>
      <c r="G48" s="55"/>
      <c r="H48" s="50"/>
      <c r="I48" s="50"/>
      <c r="J48" s="50"/>
      <c r="K48" s="50"/>
      <c r="L48" s="50"/>
    </row>
    <row r="49" spans="1:18" ht="15.75">
      <c r="A49" s="46">
        <v>10</v>
      </c>
      <c r="B49" s="54" t="s">
        <v>22</v>
      </c>
      <c r="C49" s="55"/>
      <c r="D49" s="55"/>
      <c r="E49" s="55"/>
      <c r="F49" s="55"/>
      <c r="G49" s="55"/>
      <c r="H49" s="50"/>
      <c r="I49" s="50"/>
      <c r="J49" s="50"/>
      <c r="K49" s="50"/>
      <c r="L49" s="50"/>
    </row>
    <row r="50" spans="1:18" ht="15.75">
      <c r="A50" s="46">
        <v>11</v>
      </c>
      <c r="B50" s="54" t="s">
        <v>30</v>
      </c>
      <c r="C50" s="55"/>
      <c r="D50" s="55"/>
      <c r="E50" s="55"/>
      <c r="F50" s="55"/>
      <c r="G50" s="55"/>
      <c r="H50" s="50"/>
      <c r="I50" s="50"/>
      <c r="J50" s="50"/>
      <c r="K50" s="50"/>
      <c r="L50" s="50"/>
    </row>
    <row r="51" spans="1:18" ht="15.75">
      <c r="A51" s="46">
        <v>12</v>
      </c>
      <c r="B51" s="56" t="s">
        <v>82</v>
      </c>
      <c r="C51" s="55"/>
      <c r="D51" s="55"/>
      <c r="E51" s="55"/>
      <c r="F51" s="55"/>
      <c r="G51" s="55"/>
      <c r="H51" s="50"/>
      <c r="I51" s="50"/>
      <c r="J51" s="50"/>
      <c r="K51" s="50"/>
      <c r="L51" s="50"/>
    </row>
    <row r="52" spans="1:18" ht="15.75">
      <c r="A52" s="46">
        <v>13</v>
      </c>
      <c r="B52" s="49" t="s">
        <v>38</v>
      </c>
      <c r="C52" s="55"/>
      <c r="D52" s="55"/>
      <c r="E52" s="55"/>
      <c r="F52" s="55"/>
      <c r="G52" s="55"/>
      <c r="H52" s="50"/>
      <c r="I52" s="50"/>
      <c r="J52" s="50"/>
      <c r="K52" s="50"/>
      <c r="L52" s="50"/>
    </row>
    <row r="53" spans="1:18" ht="15.75">
      <c r="A53" s="46">
        <v>14</v>
      </c>
      <c r="B53" s="49" t="s">
        <v>40</v>
      </c>
      <c r="C53" s="55"/>
      <c r="D53" s="55"/>
      <c r="E53" s="55"/>
      <c r="F53" s="55"/>
      <c r="G53" s="55"/>
      <c r="H53" s="50"/>
      <c r="I53" s="50"/>
      <c r="J53" s="50"/>
      <c r="K53" s="50"/>
      <c r="L53" s="50"/>
    </row>
    <row r="55" spans="1:18" ht="15.75">
      <c r="C55" s="57"/>
      <c r="D55" s="58"/>
      <c r="E55" s="59"/>
      <c r="F55" s="60"/>
      <c r="G55" s="59"/>
      <c r="H55" s="60"/>
      <c r="I55" s="59"/>
      <c r="J55" t="s">
        <v>88</v>
      </c>
    </row>
    <row r="56" spans="1:18">
      <c r="J56" t="s">
        <v>89</v>
      </c>
    </row>
    <row r="60" spans="1:18">
      <c r="J60" t="s">
        <v>90</v>
      </c>
    </row>
    <row r="61" spans="1:18">
      <c r="J61" t="s">
        <v>91</v>
      </c>
    </row>
    <row r="64" spans="1:18">
      <c r="A64" s="148" t="s">
        <v>112</v>
      </c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</row>
    <row r="65" spans="1:21">
      <c r="A65" s="148" t="s">
        <v>98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</row>
    <row r="67" spans="1:21" ht="25.5" customHeight="1">
      <c r="A67" s="157" t="s">
        <v>3</v>
      </c>
      <c r="B67" s="157" t="s">
        <v>51</v>
      </c>
      <c r="C67" s="157" t="s">
        <v>52</v>
      </c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</row>
    <row r="68" spans="1:21" ht="24" customHeight="1">
      <c r="A68" s="157"/>
      <c r="B68" s="157"/>
      <c r="C68" s="157">
        <v>2023</v>
      </c>
      <c r="D68" s="157"/>
      <c r="E68" s="157">
        <v>2024</v>
      </c>
      <c r="F68" s="157"/>
      <c r="G68" s="157">
        <v>2025</v>
      </c>
      <c r="H68" s="157"/>
      <c r="I68" s="157" t="s">
        <v>99</v>
      </c>
      <c r="J68" s="157"/>
      <c r="K68" s="157" t="s">
        <v>100</v>
      </c>
      <c r="L68" s="157"/>
      <c r="M68" s="156" t="s">
        <v>101</v>
      </c>
      <c r="N68" s="156"/>
      <c r="O68" s="156" t="s">
        <v>102</v>
      </c>
      <c r="P68" s="156"/>
      <c r="Q68" s="156" t="s">
        <v>103</v>
      </c>
      <c r="R68" s="156"/>
    </row>
    <row r="69" spans="1:21" ht="26.25" customHeight="1">
      <c r="A69" s="157"/>
      <c r="B69" s="157"/>
      <c r="C69" s="94" t="s">
        <v>53</v>
      </c>
      <c r="D69" s="94" t="s">
        <v>54</v>
      </c>
      <c r="E69" s="94" t="s">
        <v>53</v>
      </c>
      <c r="F69" s="94" t="s">
        <v>54</v>
      </c>
      <c r="G69" s="94" t="s">
        <v>53</v>
      </c>
      <c r="H69" s="94" t="s">
        <v>54</v>
      </c>
      <c r="I69" s="94" t="s">
        <v>53</v>
      </c>
      <c r="J69" s="94" t="s">
        <v>54</v>
      </c>
      <c r="K69" s="94" t="s">
        <v>53</v>
      </c>
      <c r="L69" s="94" t="s">
        <v>54</v>
      </c>
      <c r="M69" s="94" t="s">
        <v>53</v>
      </c>
      <c r="N69" s="94" t="s">
        <v>54</v>
      </c>
      <c r="O69" s="94" t="s">
        <v>53</v>
      </c>
      <c r="P69" s="94" t="s">
        <v>54</v>
      </c>
      <c r="Q69" s="94" t="s">
        <v>53</v>
      </c>
      <c r="R69" s="94" t="s">
        <v>54</v>
      </c>
      <c r="U69" t="s">
        <v>104</v>
      </c>
    </row>
    <row r="70" spans="1:21" s="66" customFormat="1" ht="48.75" customHeight="1">
      <c r="A70" s="61">
        <v>1</v>
      </c>
      <c r="B70" s="62" t="s">
        <v>55</v>
      </c>
      <c r="C70" s="63"/>
      <c r="D70" s="64">
        <v>25.07</v>
      </c>
      <c r="E70" s="63"/>
      <c r="F70" s="64">
        <v>25.31</v>
      </c>
      <c r="G70" s="64">
        <v>26.26</v>
      </c>
      <c r="H70" s="114">
        <v>26.08</v>
      </c>
      <c r="I70" s="64">
        <v>26.85</v>
      </c>
      <c r="J70" s="64"/>
      <c r="K70" s="64">
        <v>27.44</v>
      </c>
      <c r="L70" s="64"/>
      <c r="M70" s="64">
        <v>28.04</v>
      </c>
      <c r="N70" s="64"/>
      <c r="O70" s="64">
        <v>28.63</v>
      </c>
      <c r="P70" s="65"/>
      <c r="Q70" s="64"/>
      <c r="R70" s="65"/>
      <c r="T70" s="66">
        <v>2025</v>
      </c>
      <c r="U70" s="66">
        <f>G71-E71</f>
        <v>1.5100000000000051</v>
      </c>
    </row>
    <row r="71" spans="1:21" s="66" customFormat="1" ht="48.75" customHeight="1">
      <c r="A71" s="67">
        <v>2</v>
      </c>
      <c r="B71" s="68" t="s">
        <v>59</v>
      </c>
      <c r="C71" s="69"/>
      <c r="D71" s="69">
        <v>31.51</v>
      </c>
      <c r="E71" s="69">
        <v>32.549999999999997</v>
      </c>
      <c r="F71" s="113">
        <v>32.549999999999997</v>
      </c>
      <c r="G71" s="69">
        <v>34.06</v>
      </c>
      <c r="H71" s="112">
        <v>33.200000000000003</v>
      </c>
      <c r="I71" s="69">
        <v>34.75</v>
      </c>
      <c r="J71" s="69"/>
      <c r="K71" s="69">
        <v>35.44</v>
      </c>
      <c r="L71" s="69"/>
      <c r="M71" s="69">
        <v>36.130000000000003</v>
      </c>
      <c r="N71" s="69"/>
      <c r="O71" s="69">
        <v>36.81</v>
      </c>
      <c r="P71" s="69"/>
      <c r="Q71" s="70">
        <v>37.5</v>
      </c>
      <c r="R71" s="69"/>
      <c r="T71" s="66">
        <v>2026</v>
      </c>
      <c r="U71" s="66">
        <f>I71-G71</f>
        <v>0.68999999999999773</v>
      </c>
    </row>
    <row r="72" spans="1:21" s="101" customFormat="1" ht="26.25" customHeight="1">
      <c r="A72" s="96">
        <v>3</v>
      </c>
      <c r="B72" s="97" t="s">
        <v>34</v>
      </c>
      <c r="C72" s="98"/>
      <c r="D72" s="98"/>
      <c r="E72" s="98"/>
      <c r="F72" s="98">
        <v>32.71</v>
      </c>
      <c r="G72" s="99">
        <f>F72*(1+2%)</f>
        <v>33.364200000000004</v>
      </c>
      <c r="H72" s="100"/>
      <c r="I72" s="99">
        <f>G72*(1+2%)</f>
        <v>34.031484000000006</v>
      </c>
      <c r="J72" s="100"/>
      <c r="K72" s="99">
        <f>I72*(1+2%)</f>
        <v>34.712113680000009</v>
      </c>
      <c r="L72" s="100"/>
      <c r="M72" s="99">
        <f>K72*(1+2%)</f>
        <v>35.406355953600013</v>
      </c>
      <c r="N72" s="100"/>
      <c r="O72" s="99">
        <f>M72*(1+2%)</f>
        <v>36.114483072672016</v>
      </c>
      <c r="P72" s="100"/>
      <c r="Q72" s="99">
        <f>O72*(1+2%)</f>
        <v>36.836772734125454</v>
      </c>
      <c r="R72" s="100"/>
      <c r="T72" s="101">
        <v>2027</v>
      </c>
      <c r="U72" s="101">
        <f>K71-I71</f>
        <v>0.68999999999999773</v>
      </c>
    </row>
    <row r="73" spans="1:21" s="101" customFormat="1" ht="26.25" customHeight="1">
      <c r="A73" s="96">
        <v>4</v>
      </c>
      <c r="B73" s="100" t="s">
        <v>20</v>
      </c>
      <c r="C73" s="98"/>
      <c r="D73" s="98"/>
      <c r="E73" s="98"/>
      <c r="F73" s="98">
        <v>26.99</v>
      </c>
      <c r="G73" s="99">
        <f t="shared" ref="G73:G83" si="0">F73*(1+2%)</f>
        <v>27.529799999999998</v>
      </c>
      <c r="H73" s="100"/>
      <c r="I73" s="99">
        <f t="shared" ref="I73:I83" si="1">G73*(1+2%)</f>
        <v>28.080395999999997</v>
      </c>
      <c r="J73" s="100"/>
      <c r="K73" s="99">
        <f t="shared" ref="K73:K83" si="2">I73*(1+2%)</f>
        <v>28.642003919999997</v>
      </c>
      <c r="L73" s="100"/>
      <c r="M73" s="99">
        <f t="shared" ref="M73:M83" si="3">K73*(1+2%)</f>
        <v>29.214843998399996</v>
      </c>
      <c r="N73" s="100"/>
      <c r="O73" s="99">
        <f t="shared" ref="O73:O83" si="4">M73*(1+2%)</f>
        <v>29.799140878367997</v>
      </c>
      <c r="P73" s="100"/>
      <c r="Q73" s="99">
        <f t="shared" ref="Q73:Q83" si="5">O73*(1+2%)</f>
        <v>30.395123695935357</v>
      </c>
      <c r="R73" s="100"/>
      <c r="T73" s="101">
        <v>2028</v>
      </c>
      <c r="U73" s="101">
        <f>M71-K71</f>
        <v>0.69000000000000483</v>
      </c>
    </row>
    <row r="74" spans="1:21" s="101" customFormat="1" ht="26.25" customHeight="1">
      <c r="A74" s="96">
        <v>5</v>
      </c>
      <c r="B74" s="97" t="s">
        <v>24</v>
      </c>
      <c r="C74" s="98"/>
      <c r="D74" s="98"/>
      <c r="E74" s="98"/>
      <c r="F74" s="98">
        <v>32.81</v>
      </c>
      <c r="G74" s="99">
        <f t="shared" si="0"/>
        <v>33.466200000000001</v>
      </c>
      <c r="H74" s="100"/>
      <c r="I74" s="99">
        <f t="shared" si="1"/>
        <v>34.135524000000004</v>
      </c>
      <c r="J74" s="100"/>
      <c r="K74" s="99">
        <f t="shared" si="2"/>
        <v>34.818234480000001</v>
      </c>
      <c r="L74" s="100"/>
      <c r="M74" s="99">
        <f t="shared" si="3"/>
        <v>35.514599169600004</v>
      </c>
      <c r="N74" s="100"/>
      <c r="O74" s="99">
        <f t="shared" si="4"/>
        <v>36.224891152992008</v>
      </c>
      <c r="P74" s="100"/>
      <c r="Q74" s="99">
        <f t="shared" si="5"/>
        <v>36.94938897605185</v>
      </c>
      <c r="R74" s="100"/>
      <c r="T74" s="101">
        <v>2029</v>
      </c>
      <c r="U74" s="101">
        <f>O71-M71</f>
        <v>0.67999999999999972</v>
      </c>
    </row>
    <row r="75" spans="1:21" s="101" customFormat="1" ht="26.25" customHeight="1">
      <c r="A75" s="96">
        <v>6</v>
      </c>
      <c r="B75" s="97" t="s">
        <v>26</v>
      </c>
      <c r="C75" s="98"/>
      <c r="D75" s="98"/>
      <c r="E75" s="98"/>
      <c r="F75" s="98">
        <v>32.29</v>
      </c>
      <c r="G75" s="99">
        <f t="shared" si="0"/>
        <v>32.9358</v>
      </c>
      <c r="H75" s="100"/>
      <c r="I75" s="99">
        <f t="shared" si="1"/>
        <v>33.594515999999999</v>
      </c>
      <c r="J75" s="100"/>
      <c r="K75" s="99">
        <f t="shared" si="2"/>
        <v>34.266406320000002</v>
      </c>
      <c r="L75" s="100"/>
      <c r="M75" s="99">
        <f t="shared" si="3"/>
        <v>34.951734446400003</v>
      </c>
      <c r="N75" s="100"/>
      <c r="O75" s="99">
        <f t="shared" si="4"/>
        <v>35.650769135328005</v>
      </c>
      <c r="P75" s="100"/>
      <c r="Q75" s="99">
        <f t="shared" si="5"/>
        <v>36.363784518034564</v>
      </c>
      <c r="R75" s="100"/>
      <c r="T75" s="101">
        <v>2030</v>
      </c>
      <c r="U75" s="102">
        <f>Q71-O71</f>
        <v>0.68999999999999773</v>
      </c>
    </row>
    <row r="76" spans="1:21" s="101" customFormat="1" ht="26.25" customHeight="1">
      <c r="A76" s="96">
        <v>7</v>
      </c>
      <c r="B76" s="97" t="s">
        <v>32</v>
      </c>
      <c r="C76" s="98"/>
      <c r="D76" s="98"/>
      <c r="E76" s="98"/>
      <c r="F76" s="98">
        <v>34.11</v>
      </c>
      <c r="G76" s="99">
        <f t="shared" si="0"/>
        <v>34.792200000000001</v>
      </c>
      <c r="H76" s="100"/>
      <c r="I76" s="99">
        <f t="shared" si="1"/>
        <v>35.488044000000002</v>
      </c>
      <c r="J76" s="100"/>
      <c r="K76" s="99">
        <f t="shared" si="2"/>
        <v>36.19780488</v>
      </c>
      <c r="L76" s="100"/>
      <c r="M76" s="99">
        <f t="shared" si="3"/>
        <v>36.921760977600002</v>
      </c>
      <c r="N76" s="100"/>
      <c r="O76" s="99">
        <f t="shared" si="4"/>
        <v>37.660196197152004</v>
      </c>
      <c r="P76" s="100"/>
      <c r="Q76" s="99">
        <f t="shared" si="5"/>
        <v>38.413400121095044</v>
      </c>
      <c r="R76" s="100"/>
    </row>
    <row r="77" spans="1:21" s="101" customFormat="1" ht="26.25" customHeight="1">
      <c r="A77" s="96">
        <v>8</v>
      </c>
      <c r="B77" s="97" t="s">
        <v>18</v>
      </c>
      <c r="C77" s="98"/>
      <c r="D77" s="98"/>
      <c r="E77" s="98"/>
      <c r="F77" s="98">
        <v>27.47</v>
      </c>
      <c r="G77" s="99">
        <f t="shared" si="0"/>
        <v>28.019400000000001</v>
      </c>
      <c r="H77" s="100"/>
      <c r="I77" s="99">
        <f t="shared" si="1"/>
        <v>28.579788000000001</v>
      </c>
      <c r="J77" s="100"/>
      <c r="K77" s="99">
        <f t="shared" si="2"/>
        <v>29.151383760000002</v>
      </c>
      <c r="L77" s="100"/>
      <c r="M77" s="99">
        <f t="shared" si="3"/>
        <v>29.734411435200002</v>
      </c>
      <c r="N77" s="100"/>
      <c r="O77" s="99">
        <f t="shared" si="4"/>
        <v>30.329099663904003</v>
      </c>
      <c r="P77" s="100"/>
      <c r="Q77" s="99">
        <f t="shared" si="5"/>
        <v>30.935681657182084</v>
      </c>
      <c r="R77" s="100"/>
    </row>
    <row r="78" spans="1:21" s="101" customFormat="1" ht="26.25" customHeight="1">
      <c r="A78" s="96">
        <v>9</v>
      </c>
      <c r="B78" s="97" t="s">
        <v>28</v>
      </c>
      <c r="C78" s="98"/>
      <c r="D78" s="98"/>
      <c r="E78" s="98"/>
      <c r="F78" s="98">
        <v>30.49</v>
      </c>
      <c r="G78" s="99">
        <f t="shared" si="0"/>
        <v>31.099799999999998</v>
      </c>
      <c r="H78" s="100"/>
      <c r="I78" s="99">
        <f t="shared" si="1"/>
        <v>31.721795999999998</v>
      </c>
      <c r="J78" s="100"/>
      <c r="K78" s="99">
        <f t="shared" si="2"/>
        <v>32.356231919999999</v>
      </c>
      <c r="L78" s="100"/>
      <c r="M78" s="99">
        <f t="shared" si="3"/>
        <v>33.0033565584</v>
      </c>
      <c r="N78" s="100"/>
      <c r="O78" s="99">
        <f t="shared" si="4"/>
        <v>33.663423689567999</v>
      </c>
      <c r="P78" s="100"/>
      <c r="Q78" s="99">
        <f t="shared" si="5"/>
        <v>34.336692163359359</v>
      </c>
      <c r="R78" s="100"/>
    </row>
    <row r="79" spans="1:21" s="101" customFormat="1" ht="26.25" customHeight="1">
      <c r="A79" s="96">
        <v>10</v>
      </c>
      <c r="B79" s="97" t="s">
        <v>22</v>
      </c>
      <c r="C79" s="98"/>
      <c r="D79" s="98"/>
      <c r="E79" s="98"/>
      <c r="F79" s="98">
        <v>39.479999999999997</v>
      </c>
      <c r="G79" s="99">
        <f t="shared" si="0"/>
        <v>40.269599999999997</v>
      </c>
      <c r="H79" s="100"/>
      <c r="I79" s="99">
        <f t="shared" si="1"/>
        <v>41.074991999999995</v>
      </c>
      <c r="J79" s="100"/>
      <c r="K79" s="99">
        <f t="shared" si="2"/>
        <v>41.896491839999996</v>
      </c>
      <c r="L79" s="100"/>
      <c r="M79" s="99">
        <f t="shared" si="3"/>
        <v>42.734421676799997</v>
      </c>
      <c r="N79" s="100"/>
      <c r="O79" s="99">
        <f t="shared" si="4"/>
        <v>43.589110110335994</v>
      </c>
      <c r="P79" s="100"/>
      <c r="Q79" s="99">
        <f t="shared" si="5"/>
        <v>44.460892312542718</v>
      </c>
      <c r="R79" s="100"/>
    </row>
    <row r="80" spans="1:21" s="101" customFormat="1" ht="26.25" customHeight="1">
      <c r="A80" s="96">
        <v>11</v>
      </c>
      <c r="B80" s="97" t="s">
        <v>30</v>
      </c>
      <c r="C80" s="98"/>
      <c r="D80" s="98"/>
      <c r="E80" s="98"/>
      <c r="F80" s="98">
        <v>38.840000000000003</v>
      </c>
      <c r="G80" s="99">
        <f t="shared" si="0"/>
        <v>39.616800000000005</v>
      </c>
      <c r="H80" s="100"/>
      <c r="I80" s="99">
        <f t="shared" si="1"/>
        <v>40.409136000000004</v>
      </c>
      <c r="J80" s="100"/>
      <c r="K80" s="99">
        <f t="shared" si="2"/>
        <v>41.217318720000002</v>
      </c>
      <c r="L80" s="100"/>
      <c r="M80" s="99">
        <f t="shared" si="3"/>
        <v>42.041665094400003</v>
      </c>
      <c r="N80" s="100"/>
      <c r="O80" s="99">
        <f t="shared" si="4"/>
        <v>42.882498396288007</v>
      </c>
      <c r="P80" s="100"/>
      <c r="Q80" s="99">
        <f t="shared" si="5"/>
        <v>43.740148364213766</v>
      </c>
      <c r="R80" s="100"/>
    </row>
    <row r="81" spans="1:18" s="101" customFormat="1" ht="18">
      <c r="A81" s="96">
        <v>12</v>
      </c>
      <c r="B81" s="103" t="s">
        <v>82</v>
      </c>
      <c r="C81" s="98"/>
      <c r="D81" s="98"/>
      <c r="E81" s="98"/>
      <c r="F81" s="98">
        <v>36.26</v>
      </c>
      <c r="G81" s="99">
        <f t="shared" si="0"/>
        <v>36.985199999999999</v>
      </c>
      <c r="H81" s="100"/>
      <c r="I81" s="99">
        <f t="shared" si="1"/>
        <v>37.724904000000002</v>
      </c>
      <c r="J81" s="100"/>
      <c r="K81" s="99">
        <f t="shared" si="2"/>
        <v>38.47940208</v>
      </c>
      <c r="L81" s="100"/>
      <c r="M81" s="99">
        <f t="shared" si="3"/>
        <v>39.248990121600002</v>
      </c>
      <c r="N81" s="100"/>
      <c r="O81" s="99">
        <f t="shared" si="4"/>
        <v>40.033969924032</v>
      </c>
      <c r="P81" s="100"/>
      <c r="Q81" s="99">
        <f t="shared" si="5"/>
        <v>40.834649322512639</v>
      </c>
      <c r="R81" s="100"/>
    </row>
    <row r="82" spans="1:18" s="101" customFormat="1" ht="18">
      <c r="A82" s="96">
        <v>13</v>
      </c>
      <c r="B82" s="100" t="s">
        <v>38</v>
      </c>
      <c r="C82" s="98"/>
      <c r="D82" s="98"/>
      <c r="E82" s="98"/>
      <c r="F82" s="98">
        <v>30.54</v>
      </c>
      <c r="G82" s="99">
        <f t="shared" si="0"/>
        <v>31.1508</v>
      </c>
      <c r="H82" s="100"/>
      <c r="I82" s="99">
        <f t="shared" si="1"/>
        <v>31.773816</v>
      </c>
      <c r="J82" s="100"/>
      <c r="K82" s="99">
        <f t="shared" si="2"/>
        <v>32.409292319999999</v>
      </c>
      <c r="L82" s="100"/>
      <c r="M82" s="99">
        <f t="shared" si="3"/>
        <v>33.057478166400003</v>
      </c>
      <c r="N82" s="100"/>
      <c r="O82" s="99">
        <f t="shared" si="4"/>
        <v>33.718627729728006</v>
      </c>
      <c r="P82" s="100"/>
      <c r="Q82" s="99">
        <f t="shared" si="5"/>
        <v>34.393000284322568</v>
      </c>
      <c r="R82" s="100"/>
    </row>
    <row r="83" spans="1:18" s="101" customFormat="1" ht="18">
      <c r="A83" s="104">
        <v>14</v>
      </c>
      <c r="B83" s="105" t="s">
        <v>40</v>
      </c>
      <c r="C83" s="106"/>
      <c r="D83" s="106"/>
      <c r="E83" s="106"/>
      <c r="F83" s="106">
        <v>35.18</v>
      </c>
      <c r="G83" s="99">
        <f t="shared" si="0"/>
        <v>35.883600000000001</v>
      </c>
      <c r="H83" s="105"/>
      <c r="I83" s="99">
        <f t="shared" si="1"/>
        <v>36.601272000000002</v>
      </c>
      <c r="J83" s="105"/>
      <c r="K83" s="99">
        <f t="shared" si="2"/>
        <v>37.333297440000003</v>
      </c>
      <c r="L83" s="105"/>
      <c r="M83" s="99">
        <f t="shared" si="3"/>
        <v>38.079963388800003</v>
      </c>
      <c r="N83" s="105"/>
      <c r="O83" s="99">
        <f t="shared" si="4"/>
        <v>38.841562656576002</v>
      </c>
      <c r="P83" s="105"/>
      <c r="Q83" s="99">
        <f t="shared" si="5"/>
        <v>39.618393909707521</v>
      </c>
      <c r="R83" s="105"/>
    </row>
    <row r="84" spans="1:18" s="111" customFormat="1" ht="18.75">
      <c r="A84" s="107"/>
      <c r="B84" s="108" t="s">
        <v>105</v>
      </c>
      <c r="C84" s="107"/>
      <c r="D84" s="107"/>
      <c r="E84" s="107" t="s">
        <v>106</v>
      </c>
      <c r="F84" s="109" t="s">
        <v>107</v>
      </c>
      <c r="G84" s="110">
        <f>SUM(G72:G83)/12</f>
        <v>33.759450000000001</v>
      </c>
      <c r="H84" s="110"/>
      <c r="I84" s="110">
        <f>SUM(I72:I83)/12</f>
        <v>34.434638999999997</v>
      </c>
      <c r="J84" s="110"/>
      <c r="K84" s="110">
        <f t="shared" ref="K84:Q84" si="6">SUM(K72:K83)/12</f>
        <v>35.123331780000001</v>
      </c>
      <c r="L84" s="110"/>
      <c r="M84" s="110">
        <f t="shared" si="6"/>
        <v>35.825798415600005</v>
      </c>
      <c r="N84" s="110"/>
      <c r="O84" s="110">
        <f t="shared" si="6"/>
        <v>36.542314383912</v>
      </c>
      <c r="P84" s="110"/>
      <c r="Q84" s="110">
        <f t="shared" si="6"/>
        <v>37.27316067159024</v>
      </c>
      <c r="R84" s="107"/>
    </row>
    <row r="85" spans="1:18" ht="18">
      <c r="B85" s="71"/>
      <c r="C85" s="57"/>
      <c r="D85" s="58"/>
      <c r="E85" s="59"/>
      <c r="F85" s="60"/>
      <c r="G85" s="59"/>
      <c r="H85" s="60"/>
      <c r="I85" s="72"/>
      <c r="J85" s="73"/>
      <c r="K85" s="74"/>
      <c r="N85" s="75" t="s">
        <v>88</v>
      </c>
    </row>
    <row r="86" spans="1:18">
      <c r="B86" s="73"/>
      <c r="C86" s="73"/>
      <c r="D86" s="73"/>
      <c r="E86" s="73"/>
      <c r="F86" s="73"/>
      <c r="G86" s="73"/>
      <c r="H86" s="73"/>
      <c r="I86" s="73"/>
      <c r="J86" s="73"/>
      <c r="N86" t="s">
        <v>89</v>
      </c>
    </row>
    <row r="87" spans="1:18">
      <c r="B87" s="73"/>
      <c r="C87" s="73"/>
      <c r="D87" s="73"/>
      <c r="E87" s="73"/>
      <c r="F87" s="73"/>
      <c r="G87" s="73"/>
      <c r="H87" s="73"/>
      <c r="I87" s="73"/>
      <c r="J87" s="73"/>
    </row>
    <row r="88" spans="1:18">
      <c r="B88" s="73"/>
      <c r="C88" s="73"/>
      <c r="D88" s="73"/>
      <c r="E88" s="73"/>
      <c r="F88" s="73"/>
      <c r="G88" s="73"/>
      <c r="H88" s="73"/>
      <c r="I88" s="73"/>
      <c r="J88" s="73"/>
    </row>
    <row r="89" spans="1:18">
      <c r="B89" s="73"/>
      <c r="C89" s="73"/>
      <c r="D89" s="73"/>
      <c r="E89" s="73"/>
      <c r="F89" s="73"/>
      <c r="G89" s="73"/>
      <c r="H89" s="73"/>
      <c r="I89" s="73"/>
      <c r="J89" s="73"/>
    </row>
    <row r="90" spans="1:18">
      <c r="B90" s="73"/>
      <c r="C90" s="73"/>
      <c r="D90" s="73"/>
      <c r="E90" s="73"/>
      <c r="F90" s="73"/>
      <c r="G90" s="73"/>
      <c r="H90" s="73"/>
      <c r="I90" s="73"/>
      <c r="J90" s="73"/>
      <c r="N90" t="s">
        <v>90</v>
      </c>
    </row>
    <row r="91" spans="1:18">
      <c r="B91" s="73"/>
      <c r="C91" s="73"/>
      <c r="D91" s="73"/>
      <c r="E91" s="73"/>
      <c r="F91" s="73"/>
      <c r="G91" s="73"/>
      <c r="H91" s="73"/>
      <c r="I91" s="73"/>
      <c r="J91" s="73"/>
      <c r="N91" t="s">
        <v>91</v>
      </c>
    </row>
    <row r="92" spans="1:18">
      <c r="B92" s="76" t="s">
        <v>108</v>
      </c>
      <c r="C92" s="73"/>
      <c r="D92" s="73"/>
      <c r="E92" s="73" t="s">
        <v>109</v>
      </c>
      <c r="F92" s="73"/>
      <c r="G92" s="77">
        <v>0.02</v>
      </c>
      <c r="H92" s="77"/>
      <c r="I92" s="77">
        <f>(I70-G70)/G70</f>
        <v>2.2467631378522462E-2</v>
      </c>
      <c r="J92" s="77"/>
      <c r="K92" s="78">
        <f>(K70-I70)/I70</f>
        <v>2.1973929236499063E-2</v>
      </c>
      <c r="M92" s="78">
        <f>(M70-K70)/K70</f>
        <v>2.1865889212827911E-2</v>
      </c>
      <c r="O92" s="78">
        <f>(O70-M70)/M70</f>
        <v>2.1041369472182592E-2</v>
      </c>
    </row>
    <row r="93" spans="1:18">
      <c r="B93" s="79" t="s">
        <v>110</v>
      </c>
      <c r="C93" s="73"/>
      <c r="D93" s="73"/>
      <c r="E93" s="73"/>
      <c r="F93" s="73"/>
      <c r="G93" s="80">
        <f>F71*(1+4.6%)</f>
        <v>34.0473</v>
      </c>
      <c r="H93" s="73"/>
      <c r="I93" s="81">
        <f>G71*(1+2%)</f>
        <v>34.741200000000006</v>
      </c>
      <c r="J93" s="82"/>
      <c r="K93" s="83">
        <f>I71*(1+2%)</f>
        <v>35.445</v>
      </c>
      <c r="M93" s="83">
        <f>K71*(1+2%)</f>
        <v>36.148800000000001</v>
      </c>
      <c r="O93" s="83">
        <f>M71*(1+2%)</f>
        <v>36.852600000000002</v>
      </c>
      <c r="Q93" s="83">
        <f>O71*(1+2%)</f>
        <v>37.546200000000006</v>
      </c>
    </row>
    <row r="94" spans="1:18">
      <c r="B94" s="73"/>
      <c r="C94" s="73"/>
      <c r="D94" s="73"/>
      <c r="E94" s="73" t="s">
        <v>111</v>
      </c>
      <c r="F94" s="73"/>
      <c r="G94" s="84">
        <f>(G71-F71)/F71</f>
        <v>4.6390168970814293E-2</v>
      </c>
      <c r="H94" s="73"/>
      <c r="I94" s="84">
        <f>(I71-G71)/G71</f>
        <v>2.0258367586611793E-2</v>
      </c>
      <c r="J94" s="73"/>
      <c r="K94" s="85">
        <f>(K71-I71)/I71</f>
        <v>1.9856115107913602E-2</v>
      </c>
      <c r="M94" s="86">
        <f>(M71-K71)/K71</f>
        <v>1.9469525959368083E-2</v>
      </c>
      <c r="O94" s="86">
        <f>(O71-M71)/M71</f>
        <v>1.882092443952393E-2</v>
      </c>
      <c r="Q94" s="86">
        <f>(Q71-O71)/O71</f>
        <v>1.874490627546856E-2</v>
      </c>
    </row>
  </sheetData>
  <mergeCells count="32">
    <mergeCell ref="M68:N68"/>
    <mergeCell ref="O68:P68"/>
    <mergeCell ref="Q68:R68"/>
    <mergeCell ref="A64:R64"/>
    <mergeCell ref="A65:R65"/>
    <mergeCell ref="A67:A69"/>
    <mergeCell ref="B67:B69"/>
    <mergeCell ref="C67:R67"/>
    <mergeCell ref="C68:D68"/>
    <mergeCell ref="E68:F68"/>
    <mergeCell ref="G68:H68"/>
    <mergeCell ref="I68:J68"/>
    <mergeCell ref="K68:L68"/>
    <mergeCell ref="A34:L34"/>
    <mergeCell ref="A35:L35"/>
    <mergeCell ref="A37:A39"/>
    <mergeCell ref="B37:B39"/>
    <mergeCell ref="C37:L37"/>
    <mergeCell ref="C38:D38"/>
    <mergeCell ref="E38:F38"/>
    <mergeCell ref="G38:H38"/>
    <mergeCell ref="I38:J38"/>
    <mergeCell ref="K38:L38"/>
    <mergeCell ref="A2:J2"/>
    <mergeCell ref="A3:J3"/>
    <mergeCell ref="A5:A7"/>
    <mergeCell ref="B5:B7"/>
    <mergeCell ref="C5:J5"/>
    <mergeCell ref="C6:D6"/>
    <mergeCell ref="E6:F6"/>
    <mergeCell ref="G6:H6"/>
    <mergeCell ref="I6:J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RASIO KIM 2025</vt:lpstr>
      <vt:lpstr>RASIO KIM 2025 (2)</vt:lpstr>
      <vt:lpstr>Tabel Rasio Produksi dan Konsum</vt:lpstr>
      <vt:lpstr>TotaL Rasio Produksi AKI (For B</vt:lpstr>
      <vt:lpstr>Target</vt:lpstr>
      <vt:lpstr>'RASIO KIM 2025'!Print_Area</vt:lpstr>
      <vt:lpstr>'RASIO KIM 2025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2026-03-06T02:35:27Z</cp:lastPrinted>
  <dcterms:created xsi:type="dcterms:W3CDTF">2025-10-01T06:45:21Z</dcterms:created>
  <dcterms:modified xsi:type="dcterms:W3CDTF">2026-06-11T04:43:49Z</dcterms:modified>
</cp:coreProperties>
</file>