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Hery Firmansyah\1. PAD\2026\1. Format STS UPT. Budidaya Perikanan\"/>
    </mc:Choice>
  </mc:AlternateContent>
  <xr:revisionPtr revIDLastSave="0" documentId="13_ncr:1_{7916EE79-C44E-49C6-A0F8-EBE42760EE2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TS UPT (2026)" sheetId="41" state="hidden" r:id="rId1"/>
    <sheet name="1. Air Tawar" sheetId="37" r:id="rId2"/>
    <sheet name="2. Rek tawar" sheetId="38" r:id="rId3"/>
    <sheet name="3. All In" sheetId="33" r:id="rId4"/>
    <sheet name="rekap pad sebar calin ekor" sheetId="46" r:id="rId5"/>
    <sheet name="rekap pad sebar calin Rp" sheetId="47" r:id="rId6"/>
  </sheets>
  <definedNames>
    <definedName name="_xlnm.Print_Area" localSheetId="3">'3. All In'!$A$1:$H$30</definedName>
    <definedName name="_xlnm.Print_Area" localSheetId="0">'STS UPT (2026)'!#REF!</definedName>
  </definedNames>
  <calcPr calcId="191029"/>
</workbook>
</file>

<file path=xl/calcChain.xml><?xml version="1.0" encoding="utf-8"?>
<calcChain xmlns="http://schemas.openxmlformats.org/spreadsheetml/2006/main">
  <c r="D9" i="47" l="1"/>
  <c r="D9" i="46"/>
  <c r="D81" i="37"/>
  <c r="D78" i="37"/>
  <c r="C78" i="37"/>
  <c r="E7" i="38"/>
  <c r="E9" i="38"/>
  <c r="E11" i="38"/>
  <c r="E12" i="38"/>
  <c r="E13" i="38"/>
  <c r="E15" i="38"/>
  <c r="E16" i="38"/>
  <c r="D87" i="37"/>
  <c r="D83" i="37"/>
  <c r="C41" i="37"/>
  <c r="C29" i="37"/>
  <c r="D14" i="37"/>
  <c r="C14" i="37"/>
  <c r="O6" i="47"/>
  <c r="H7" i="47"/>
  <c r="F7" i="47"/>
  <c r="G7" i="47"/>
  <c r="G6" i="47"/>
  <c r="D7" i="47"/>
  <c r="H85" i="47"/>
  <c r="H84" i="47"/>
  <c r="E83" i="47"/>
  <c r="H83" i="47" s="1"/>
  <c r="E82" i="47"/>
  <c r="H82" i="47" s="1"/>
  <c r="N83" i="47" s="1"/>
  <c r="L88" i="47" s="1"/>
  <c r="E81" i="47"/>
  <c r="H81" i="47" s="1"/>
  <c r="O18" i="47"/>
  <c r="N18" i="47"/>
  <c r="M18" i="47"/>
  <c r="L18" i="47"/>
  <c r="E86" i="47" s="1"/>
  <c r="H86" i="47" s="1"/>
  <c r="K18" i="47"/>
  <c r="J18" i="47"/>
  <c r="I18" i="47"/>
  <c r="H18" i="47"/>
  <c r="G18" i="47"/>
  <c r="G22" i="47" s="1"/>
  <c r="F18" i="47"/>
  <c r="E18" i="47"/>
  <c r="D18" i="47"/>
  <c r="G23" i="47" s="1"/>
  <c r="D7" i="46"/>
  <c r="O18" i="46"/>
  <c r="N18" i="46"/>
  <c r="M18" i="46"/>
  <c r="H87" i="47" l="1"/>
  <c r="N82" i="47"/>
  <c r="L87" i="47" s="1"/>
  <c r="N84" i="47"/>
  <c r="L89" i="47" s="1"/>
  <c r="H85" i="46"/>
  <c r="H84" i="46"/>
  <c r="I18" i="46"/>
  <c r="H18" i="46"/>
  <c r="L18" i="46"/>
  <c r="E86" i="46" s="1"/>
  <c r="H86" i="46" s="1"/>
  <c r="K18" i="46"/>
  <c r="G18" i="46"/>
  <c r="G22" i="46" s="1"/>
  <c r="J18" i="46"/>
  <c r="F18" i="46"/>
  <c r="E18" i="46"/>
  <c r="E82" i="46" s="1"/>
  <c r="H82" i="46" s="1"/>
  <c r="N83" i="46" s="1"/>
  <c r="L88" i="46" s="1"/>
  <c r="D18" i="46"/>
  <c r="G23" i="46" s="1"/>
  <c r="E81" i="46" l="1"/>
  <c r="H81" i="46" s="1"/>
  <c r="E83" i="46"/>
  <c r="H83" i="46" s="1"/>
  <c r="N84" i="46" s="1"/>
  <c r="L89" i="46" s="1"/>
  <c r="D20" i="33"/>
  <c r="E20" i="33"/>
  <c r="D6" i="38"/>
  <c r="D29" i="37"/>
  <c r="D8" i="38"/>
  <c r="D36" i="37"/>
  <c r="D39" i="37"/>
  <c r="D37" i="37"/>
  <c r="D38" i="37"/>
  <c r="D35" i="37"/>
  <c r="D30" i="37"/>
  <c r="D31" i="37"/>
  <c r="D32" i="37"/>
  <c r="D33" i="37"/>
  <c r="D42" i="37"/>
  <c r="D43" i="37"/>
  <c r="D44" i="37"/>
  <c r="C36" i="37"/>
  <c r="C30" i="37"/>
  <c r="C19" i="38"/>
  <c r="G7" i="38"/>
  <c r="H7" i="38"/>
  <c r="G8" i="38"/>
  <c r="H8" i="38"/>
  <c r="G9" i="38"/>
  <c r="H9" i="38"/>
  <c r="G10" i="38"/>
  <c r="H10" i="38"/>
  <c r="G11" i="38"/>
  <c r="H11" i="38"/>
  <c r="G12" i="38"/>
  <c r="H12" i="38"/>
  <c r="G13" i="38"/>
  <c r="H13" i="38"/>
  <c r="G14" i="38"/>
  <c r="H14" i="38"/>
  <c r="G15" i="38"/>
  <c r="H15" i="38"/>
  <c r="G16" i="38"/>
  <c r="H1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O7" i="38"/>
  <c r="O9" i="38"/>
  <c r="O10" i="38"/>
  <c r="O11" i="38"/>
  <c r="O13" i="38"/>
  <c r="O15" i="38"/>
  <c r="O16" i="38"/>
  <c r="O6" i="38"/>
  <c r="D14" i="38"/>
  <c r="O14" i="38" s="1"/>
  <c r="C45" i="37"/>
  <c r="D5" i="37"/>
  <c r="D41" i="37"/>
  <c r="D45" i="37" s="1"/>
  <c r="K18" i="37" l="1"/>
  <c r="B6" i="33"/>
  <c r="H87" i="46"/>
  <c r="N82" i="46"/>
  <c r="L87" i="46" s="1"/>
  <c r="O17" i="38"/>
  <c r="C10" i="38"/>
  <c r="C15" i="37"/>
  <c r="C12" i="38"/>
  <c r="O12" i="38" s="1"/>
  <c r="D6" i="37"/>
  <c r="C9" i="37"/>
  <c r="D9" i="37"/>
  <c r="C6" i="38"/>
  <c r="H5" i="33" l="1"/>
  <c r="B21" i="33"/>
  <c r="C14" i="38" l="1"/>
  <c r="D10" i="38"/>
  <c r="L6" i="38"/>
  <c r="K6" i="38"/>
  <c r="J6" i="38"/>
  <c r="H6" i="38"/>
  <c r="G6" i="38"/>
  <c r="C285" i="37"/>
  <c r="C279" i="37"/>
  <c r="C273" i="37"/>
  <c r="C261" i="37"/>
  <c r="C255" i="37"/>
  <c r="C249" i="37"/>
  <c r="C237" i="37"/>
  <c r="C231" i="37"/>
  <c r="C225" i="37"/>
  <c r="C213" i="37"/>
  <c r="C207" i="37"/>
  <c r="C201" i="37"/>
  <c r="C189" i="37"/>
  <c r="C183" i="37"/>
  <c r="C177" i="37"/>
  <c r="C165" i="37"/>
  <c r="C159" i="37"/>
  <c r="C153" i="37"/>
  <c r="C141" i="37"/>
  <c r="C135" i="37"/>
  <c r="C129" i="37"/>
  <c r="C117" i="37"/>
  <c r="C111" i="37"/>
  <c r="C105" i="37"/>
  <c r="C93" i="37"/>
  <c r="C87" i="37"/>
  <c r="C81" i="37"/>
  <c r="C39" i="37"/>
  <c r="C33" i="37"/>
  <c r="C21" i="37"/>
  <c r="H266" i="41" l="1"/>
  <c r="F257" i="41"/>
  <c r="F255" i="41"/>
  <c r="H202" i="41"/>
  <c r="H206" i="41" s="1"/>
  <c r="F197" i="41"/>
  <c r="F195" i="41"/>
  <c r="H142" i="41"/>
  <c r="H146" i="41" s="1"/>
  <c r="F137" i="41"/>
  <c r="F135" i="41"/>
  <c r="H82" i="41"/>
  <c r="H86" i="41" s="1"/>
  <c r="F77" i="41"/>
  <c r="F75" i="41"/>
  <c r="H22" i="41"/>
  <c r="H26" i="41" s="1"/>
  <c r="F17" i="41"/>
  <c r="F15" i="41"/>
  <c r="O8" i="38"/>
  <c r="D17" i="33" l="1"/>
  <c r="C16" i="38" l="1"/>
  <c r="G17" i="33" l="1"/>
  <c r="F17" i="33" l="1"/>
  <c r="F20" i="33" s="1"/>
  <c r="E17" i="33"/>
  <c r="C17" i="33"/>
  <c r="C20" i="33" s="1"/>
  <c r="B17" i="33" l="1"/>
  <c r="B20" i="33" s="1"/>
  <c r="I16" i="33" l="1"/>
  <c r="H17" i="33" l="1"/>
  <c r="I17" i="33" l="1"/>
  <c r="B23" i="33"/>
  <c r="B22" i="33" s="1"/>
</calcChain>
</file>

<file path=xl/sharedStrings.xml><?xml version="1.0" encoding="utf-8"?>
<sst xmlns="http://schemas.openxmlformats.org/spreadsheetml/2006/main" count="1141" uniqueCount="187">
  <si>
    <t>No.</t>
  </si>
  <si>
    <t>Uraian</t>
  </si>
  <si>
    <t>:</t>
  </si>
  <si>
    <t>PEMERINTAH PROVINSI RIAU</t>
  </si>
  <si>
    <t xml:space="preserve">DINAS KELAUTAN DAN PERIKANAN </t>
  </si>
  <si>
    <t>SURAT TANDA SETORAN (STS)</t>
  </si>
  <si>
    <t>No. STS</t>
  </si>
  <si>
    <t>Tanggal</t>
  </si>
  <si>
    <t>Bank</t>
  </si>
  <si>
    <t>No. Rekening</t>
  </si>
  <si>
    <t>Penerimaan Tanggal</t>
  </si>
  <si>
    <t xml:space="preserve">Harap diterima uang sebesar  </t>
  </si>
  <si>
    <t>Dengan Rincian Penerimaan sebagai berikut:</t>
  </si>
  <si>
    <t>Kode Rekening</t>
  </si>
  <si>
    <t>1.</t>
  </si>
  <si>
    <t>Jumlah                      (RP)</t>
  </si>
  <si>
    <t>Bank Riau Kepri Syari'ah -</t>
  </si>
  <si>
    <t>101.01.00046</t>
  </si>
  <si>
    <t xml:space="preserve">                                                                                       Jumlah</t>
  </si>
  <si>
    <t>Terbilang</t>
  </si>
  <si>
    <t xml:space="preserve"> Mengetahui:</t>
  </si>
  <si>
    <t>Disiapkan oleh,</t>
  </si>
  <si>
    <t>4.1.02.02.11.0003.</t>
  </si>
  <si>
    <t>Kuasa Pengguna Anggaran,</t>
  </si>
  <si>
    <t>Bendahara Penerimaan Pembantu,</t>
  </si>
  <si>
    <t>NO</t>
  </si>
  <si>
    <t>KETERANGAN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</si>
  <si>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</si>
  <si>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</si>
  <si>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</si>
  <si>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</si>
  <si>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</si>
  <si>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</si>
  <si>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</si>
  <si>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</si>
  <si>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September</t>
  </si>
  <si>
    <t>Oktober</t>
  </si>
  <si>
    <t>November</t>
  </si>
  <si>
    <t>Desember</t>
  </si>
  <si>
    <t>Jumlah</t>
  </si>
  <si>
    <t>Total</t>
  </si>
  <si>
    <t>Udang</t>
  </si>
  <si>
    <t>Bibit/Benih</t>
  </si>
  <si>
    <t>Mes</t>
  </si>
  <si>
    <t>Induk Afkir</t>
  </si>
  <si>
    <t>Agustus</t>
  </si>
  <si>
    <t>Benur</t>
  </si>
  <si>
    <t>AKHBAR WISARDI, S.STP, M.Si</t>
  </si>
  <si>
    <t>NIP. 19901229 201206 1 002</t>
  </si>
  <si>
    <t>Dempond Kampar</t>
  </si>
  <si>
    <t>BAT Rumbai</t>
  </si>
  <si>
    <t>Lima Juta Rupiah</t>
  </si>
  <si>
    <t>Kolam</t>
  </si>
  <si>
    <t>Sepuluh Juta Rupiah</t>
  </si>
  <si>
    <t>Calin Nila</t>
  </si>
  <si>
    <t>JENIS IKAN</t>
  </si>
  <si>
    <t>JUMLAH (EKOR)</t>
  </si>
  <si>
    <t>BBIS Sei. Tibun Kabupaten Kampar</t>
  </si>
  <si>
    <t>No</t>
  </si>
  <si>
    <t>Jenis Ikan</t>
  </si>
  <si>
    <t>Bulan (Jumlah Ekor)</t>
  </si>
  <si>
    <t>Keterangan</t>
  </si>
  <si>
    <t>Mengetahui,</t>
  </si>
  <si>
    <t>Kepala UPT Budidaya Perikanan,</t>
  </si>
  <si>
    <t>Instalasi BBIS Sei. Tibun Kabupaten Kampar</t>
  </si>
  <si>
    <t>Instalasi Dempond Kampar</t>
  </si>
  <si>
    <t>Instalasi BAT Rumbai</t>
  </si>
  <si>
    <t>Setor PAD</t>
  </si>
  <si>
    <t>TAHUN ANGGARAN 2025</t>
  </si>
  <si>
    <t>HERY FIRMANSYAH N., S.Pi</t>
  </si>
  <si>
    <t>Penata Tingkat I (III/d)</t>
  </si>
  <si>
    <t xml:space="preserve">  NIP. 19740718 200801 1 004</t>
  </si>
  <si>
    <t xml:space="preserve"> 11 Maret 2025</t>
  </si>
  <si>
    <t>Penerimaan Penjualan benih ikan patin di Instalasi BBIS Sei. Tibun Kabupaten Kampar Ukuran 2-3 cm (72.000 x Rp. 125,-)</t>
  </si>
  <si>
    <t>Sembilan Juta Rupiah</t>
  </si>
  <si>
    <r>
      <rPr>
        <sz val="10"/>
        <color theme="1"/>
        <rFont val="Tahoma"/>
        <family val="2"/>
      </rPr>
      <t>0081</t>
    </r>
    <r>
      <rPr>
        <sz val="10"/>
        <rFont val="Tahoma"/>
        <family val="2"/>
      </rPr>
      <t>/3.25.0.00.0.00.01/BPP/STS/Penerimaan Tunai/III/2025</t>
    </r>
  </si>
  <si>
    <t>Penata Tingkat I / (III/d)</t>
  </si>
  <si>
    <t xml:space="preserve"> 17 Maret 2025</t>
  </si>
  <si>
    <t>Penerimaan Penjualan benih ikan patin di Instalasi BBIS Sei. Tibun Kabupaten Kampar Ukuran 2-3 cm (80.000 x Rp. 125,-)</t>
  </si>
  <si>
    <t>0090/3.25.0.00.0.00.01/BPP/STS/Penerimaan Tunai/III/2025</t>
  </si>
  <si>
    <t>0117/3.25.0.00.0.00.01/BPP/STS/Penerimaan Tunai/IV/2025</t>
  </si>
  <si>
    <t xml:space="preserve"> 15 April  2025</t>
  </si>
  <si>
    <t>Penerimaan Penjualan benih ikan Baung di Instalasi BAT Rumbai Kota Pekanbaru Ukuran 2-3 cm (25.000 x Rp. 200,-)</t>
  </si>
  <si>
    <t>Calin Patin</t>
  </si>
  <si>
    <t>Calin Baung</t>
  </si>
  <si>
    <t>TOTAL   BENIH</t>
  </si>
  <si>
    <t xml:space="preserve"> 22 April  2025</t>
  </si>
  <si>
    <t>Penerimaan Penjualan Induk Patin Afkir di Instalasi BBIS Sei. Tibun Kabupaten Kampar sebanyak 100 ekor  (100 x Rp. 50.000,-)</t>
  </si>
  <si>
    <t>0125/3.25.0.00.0.00.01/BPP/STS/Penerimaan Tunai/IV/2025</t>
  </si>
  <si>
    <t xml:space="preserve"> 17 April  2025</t>
  </si>
  <si>
    <t>Penerimaan Penjualan benih ikan patin di Instalasi BBIS Sei. Tibun Kabupaten Kampar Ukuran 2-3 cm (76.000 x Rp. 125,-)</t>
  </si>
  <si>
    <t>Sembilan Juta Lima Ratus Ribu Rupiah</t>
  </si>
  <si>
    <r>
      <t xml:space="preserve"> 0122.a</t>
    </r>
    <r>
      <rPr>
        <sz val="10"/>
        <color theme="0"/>
        <rFont val="Tahoma"/>
        <family val="2"/>
      </rPr>
      <t>/3.25.0.00.0.00.01/BPP/STS/Penerimaan Tunai/IV/2025</t>
    </r>
  </si>
  <si>
    <t>TARGET</t>
  </si>
  <si>
    <t xml:space="preserve">Target : </t>
  </si>
  <si>
    <t>Total PAD</t>
  </si>
  <si>
    <t>-</t>
  </si>
  <si>
    <t>Rekap Semua Setoran PAD TAHUN 2026</t>
  </si>
  <si>
    <t>Jenis Setoran (Rp)</t>
  </si>
  <si>
    <t>REKAP PRODUKSI BENIH PER JANUARI 2026</t>
  </si>
  <si>
    <t>Bantuan Benih ke Kelompok Masyarakat / Pokdakan</t>
  </si>
  <si>
    <t>REKAP PRODUKSI BENIH PER PEBRUARI  2026</t>
  </si>
  <si>
    <t>Indukan Afkir Patin</t>
  </si>
  <si>
    <t>Indukan Afkir Nila</t>
  </si>
  <si>
    <t>Indukan Afkir Baung</t>
  </si>
  <si>
    <t xml:space="preserve">Setor PAD </t>
  </si>
  <si>
    <t>REKAP PRODUKSI BENIH PER MARET  2026</t>
  </si>
  <si>
    <t>REKAP PRODUKSI BENIH PER APRIL  2026</t>
  </si>
  <si>
    <t>REKAP PRODUKSI BENIH PER DESEMBER  2026</t>
  </si>
  <si>
    <t>REKAP PRODUKSI BENIH PER NOVEMBER  2026</t>
  </si>
  <si>
    <t>REKAP PRODUKSI BENIH PER OKTOBER 2026</t>
  </si>
  <si>
    <t>REKAP PRODUKSI BENIH PER SEPTEMBER  2026</t>
  </si>
  <si>
    <t>REKAP PRODUKSI BENIH PER AGUSTUS  2026</t>
  </si>
  <si>
    <t>REKAP PRODUKSI BENIH PER JULI  2026</t>
  </si>
  <si>
    <t>REKAP PRODUKSI BENIH PER JUNI 2026</t>
  </si>
  <si>
    <t>REKAP PRODUKSI BENIH PER MEI  2026</t>
  </si>
  <si>
    <t>Calon Indukan</t>
  </si>
  <si>
    <t>Total Target (Rp)</t>
  </si>
  <si>
    <t>Patin PAD</t>
  </si>
  <si>
    <t>Patin Sebar</t>
  </si>
  <si>
    <t>Nila PAD</t>
  </si>
  <si>
    <t>Nila Sebar</t>
  </si>
  <si>
    <t>Baung PAD</t>
  </si>
  <si>
    <t>Baung Sebar</t>
  </si>
  <si>
    <t>Afkir Patin</t>
  </si>
  <si>
    <t>Total Patin sebar &amp; PAD</t>
  </si>
  <si>
    <t>Total Nila sebar &amp; PAD</t>
  </si>
  <si>
    <t>Total Baung Sebar &amp; PAD</t>
  </si>
  <si>
    <t>Afkir Nila</t>
  </si>
  <si>
    <t>Afkir Baung</t>
  </si>
  <si>
    <t>REKAP PRODUKSI BENIH PAD PER DESEMBER 2026</t>
  </si>
  <si>
    <t>NILAI (Rp)</t>
  </si>
  <si>
    <t>1.000.000 ekor</t>
  </si>
  <si>
    <t>200.000 ekor</t>
  </si>
  <si>
    <t>360.000 ekor</t>
  </si>
  <si>
    <t>Calin indukan</t>
  </si>
  <si>
    <t>ekor / benih</t>
  </si>
  <si>
    <t>Kekurangan</t>
  </si>
  <si>
    <t>BULAN</t>
  </si>
  <si>
    <t>JUMLAH BENIH SEBAR (ekor)</t>
  </si>
  <si>
    <t>JUMLAH BENIH PAD (ekor)</t>
  </si>
  <si>
    <t>CALON INDUK IKAN (ekor)</t>
  </si>
  <si>
    <t xml:space="preserve">PATIN </t>
  </si>
  <si>
    <t xml:space="preserve">BAUNG </t>
  </si>
  <si>
    <t>NILA</t>
  </si>
  <si>
    <t>PATIN</t>
  </si>
  <si>
    <t xml:space="preserve">NILA </t>
  </si>
  <si>
    <t>Pebruari</t>
  </si>
  <si>
    <t xml:space="preserve">Mei </t>
  </si>
  <si>
    <t>JUMLAH</t>
  </si>
  <si>
    <t>Patin Pad dan sebar</t>
  </si>
  <si>
    <t>ekor</t>
  </si>
  <si>
    <t>Baung Pad dan sebar</t>
  </si>
  <si>
    <t>Nila Pad dan sebar</t>
  </si>
  <si>
    <t>ttd</t>
  </si>
  <si>
    <t>ESTIMASI PENERIMAAN DARI BENIH SEBAR, BENIH PAD DAN CALON INDUK IKAN DI UPT BUDIDAYA PERIKANAN TAHUN 2025</t>
  </si>
  <si>
    <t>Ekor</t>
  </si>
  <si>
    <t>Satuan (Rp)</t>
  </si>
  <si>
    <t>Berat ikan / ekor</t>
  </si>
  <si>
    <t>Jumlah (Rp)</t>
  </si>
  <si>
    <t>Pendapatan 2025 (Pad,sebar &amp; Calin)</t>
  </si>
  <si>
    <t>Target PAD 2025</t>
  </si>
  <si>
    <t>Tibun</t>
  </si>
  <si>
    <t>Rumbai</t>
  </si>
  <si>
    <t>Dempond</t>
  </si>
  <si>
    <t>Calin baung</t>
  </si>
  <si>
    <t>Selisih Target PAD dengan Pendapatan 2025</t>
  </si>
  <si>
    <t>TOTAL PENERIMAAN</t>
  </si>
  <si>
    <t>Pekanbaru,  31 desember  2025</t>
  </si>
  <si>
    <t>REKAPITULASI BENIH PAD , SEBAR  DAN CALON INDUKAN  TAHUN 2026</t>
  </si>
  <si>
    <t>BERDASARKAN JUMLAH EKOR</t>
  </si>
  <si>
    <t>1.560.000 (ekor) Tahun 2025</t>
  </si>
  <si>
    <t>Pekanbaru,  31 Desember 2026</t>
  </si>
  <si>
    <t>INDUKAN AFKIR (ekor)</t>
  </si>
  <si>
    <t>Catatan :</t>
  </si>
  <si>
    <t xml:space="preserve">1. Total Benih PAD Patin, Baung dan Nila  </t>
  </si>
  <si>
    <t>2. Total Benih Sebar Patin, Baung dan Nila</t>
  </si>
  <si>
    <t>BERDASARKAN DALAM RUPAH</t>
  </si>
  <si>
    <t>JUMLAH BENIH SEBAR (Rp)</t>
  </si>
  <si>
    <t>JUMLAH BENIH PAD (Rp)</t>
  </si>
  <si>
    <t>CALON INDUK IKAN (Rp)</t>
  </si>
  <si>
    <t>INDUKAN AFKIR (Rp)</t>
  </si>
  <si>
    <t>Pekanbaru, 31 Desember 2026</t>
  </si>
  <si>
    <t>NIHIL</t>
  </si>
  <si>
    <t>150.000.000 (Rp) Tahun 2026</t>
  </si>
  <si>
    <t>Nihil</t>
  </si>
  <si>
    <t>dalam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</si>
</sst>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&quot;Rp&quot;* #,##0.00_);_(&quot;Rp&quot;* \(#,##0.00\);_(&quot;Rp&quot;* &quot;-&quot;_);_(@_)"/>
    <numFmt numFmtId="166" formatCode="_-* #,##0_-;\-* #,##0_-;_-* &quot;-&quot;??_-;_-@_-"/>
  </numFmts>
  <fonts count="3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000000"/>
      <name val="Times New Roman"/>
      <family val="1"/>
    </font>
    <font>
      <b/>
      <sz val="12"/>
      <name val="Tahoma"/>
      <family val="2"/>
    </font>
    <font>
      <b/>
      <sz val="12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ahoma"/>
      <family val="2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1"/>
      <color theme="0"/>
      <name val="Tahoma"/>
      <family val="2"/>
    </font>
    <font>
      <sz val="10"/>
      <color theme="0"/>
      <name val="Times New Roman"/>
      <family val="1"/>
    </font>
    <font>
      <b/>
      <sz val="12"/>
      <color theme="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6E3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94">
    <xf numFmtId="0" fontId="0" fillId="0" borderId="0" xfId="0" applyAlignment="1">
      <alignment horizontal="left" vertical="top"/>
    </xf>
    <xf numFmtId="165" fontId="2" fillId="0" borderId="0" xfId="1" applyNumberFormat="1" applyFont="1" applyFill="1" applyBorder="1" applyAlignment="1">
      <alignment horizontal="left" vertical="top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17" fontId="6" fillId="0" borderId="0" xfId="0" applyNumberFormat="1" applyFont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6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66" fontId="13" fillId="0" borderId="1" xfId="2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166" fontId="9" fillId="3" borderId="1" xfId="2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166" fontId="9" fillId="0" borderId="1" xfId="2" applyNumberFormat="1" applyFont="1" applyBorder="1" applyAlignment="1">
      <alignment horizontal="left" vertical="center"/>
    </xf>
    <xf numFmtId="166" fontId="13" fillId="0" borderId="1" xfId="2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 vertical="center"/>
    </xf>
    <xf numFmtId="166" fontId="0" fillId="0" borderId="0" xfId="0" applyNumberForma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left" vertical="top"/>
    </xf>
    <xf numFmtId="3" fontId="9" fillId="0" borderId="1" xfId="1" applyNumberFormat="1" applyFont="1" applyFill="1" applyBorder="1" applyAlignment="1">
      <alignment horizontal="left" vertical="top"/>
    </xf>
    <xf numFmtId="0" fontId="21" fillId="0" borderId="0" xfId="0" applyFont="1" applyAlignment="1">
      <alignment horizontal="center"/>
    </xf>
    <xf numFmtId="0" fontId="22" fillId="0" borderId="0" xfId="0" applyFont="1"/>
    <xf numFmtId="17" fontId="22" fillId="0" borderId="0" xfId="0" applyNumberFormat="1" applyFont="1"/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165" fontId="22" fillId="0" borderId="0" xfId="1" applyNumberFormat="1" applyFont="1" applyFill="1" applyBorder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0" xfId="1" applyFont="1" applyFill="1" applyBorder="1" applyAlignment="1">
      <alignment vertical="top"/>
    </xf>
    <xf numFmtId="3" fontId="15" fillId="0" borderId="0" xfId="0" applyNumberFormat="1" applyFont="1" applyAlignment="1">
      <alignment horizontal="left"/>
    </xf>
    <xf numFmtId="0" fontId="14" fillId="0" borderId="0" xfId="0" applyFont="1"/>
    <xf numFmtId="3" fontId="14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 vertical="top"/>
    </xf>
    <xf numFmtId="3" fontId="14" fillId="2" borderId="0" xfId="0" applyNumberFormat="1" applyFont="1" applyFill="1" applyAlignment="1">
      <alignment horizontal="left"/>
    </xf>
    <xf numFmtId="0" fontId="13" fillId="0" borderId="1" xfId="0" applyFont="1" applyBorder="1" applyAlignment="1">
      <alignment horizontal="left" vertical="top"/>
    </xf>
    <xf numFmtId="3" fontId="13" fillId="0" borderId="1" xfId="0" applyNumberFormat="1" applyFont="1" applyBorder="1" applyAlignment="1">
      <alignment horizontal="left" vertical="top"/>
    </xf>
    <xf numFmtId="3" fontId="13" fillId="0" borderId="1" xfId="1" applyNumberFormat="1" applyFont="1" applyFill="1" applyBorder="1" applyAlignment="1">
      <alignment horizontal="left" vertical="top"/>
    </xf>
    <xf numFmtId="3" fontId="25" fillId="0" borderId="1" xfId="1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3" fontId="26" fillId="0" borderId="1" xfId="0" quotePrefix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1" xfId="0" applyFont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9" fillId="0" borderId="1" xfId="0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0" fontId="29" fillId="2" borderId="1" xfId="0" applyFont="1" applyFill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3" fontId="30" fillId="0" borderId="1" xfId="0" applyNumberFormat="1" applyFont="1" applyBorder="1" applyAlignment="1">
      <alignment horizontal="left" vertical="top"/>
    </xf>
    <xf numFmtId="3" fontId="28" fillId="0" borderId="0" xfId="0" applyNumberFormat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3" fontId="29" fillId="0" borderId="0" xfId="0" applyNumberFormat="1" applyFont="1" applyAlignment="1">
      <alignment horizontal="left" vertical="top"/>
    </xf>
    <xf numFmtId="0" fontId="29" fillId="0" borderId="0" xfId="0" applyFont="1" applyAlignment="1">
      <alignment vertical="top"/>
    </xf>
    <xf numFmtId="2" fontId="30" fillId="0" borderId="0" xfId="0" applyNumberFormat="1" applyFont="1" applyAlignment="1">
      <alignment horizontal="left" vertical="top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/>
    </xf>
    <xf numFmtId="3" fontId="29" fillId="4" borderId="0" xfId="0" applyNumberFormat="1" applyFont="1" applyFill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9" fillId="0" borderId="2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3" fontId="29" fillId="0" borderId="0" xfId="0" applyNumberFormat="1" applyFont="1" applyAlignment="1">
      <alignment horizontal="left" vertical="top"/>
    </xf>
    <xf numFmtId="3" fontId="29" fillId="4" borderId="0" xfId="0" applyNumberFormat="1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3" fontId="29" fillId="0" borderId="1" xfId="0" applyNumberFormat="1" applyFont="1" applyBorder="1" applyAlignment="1">
      <alignment horizontal="left" vertical="center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7" fillId="0" borderId="1" xfId="0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top" wrapText="1"/>
    </xf>
    <xf numFmtId="0" fontId="27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3" fontId="29" fillId="0" borderId="2" xfId="0" applyNumberFormat="1" applyFont="1" applyBorder="1" applyAlignment="1">
      <alignment horizontal="center" vertical="top"/>
    </xf>
    <xf numFmtId="3" fontId="29" fillId="0" borderId="3" xfId="0" applyNumberFormat="1" applyFont="1" applyBorder="1" applyAlignment="1">
      <alignment horizontal="center" vertical="top"/>
    </xf>
    <xf numFmtId="3" fontId="29" fillId="0" borderId="4" xfId="0" applyNumberFormat="1" applyFont="1" applyBorder="1" applyAlignment="1">
      <alignment horizontal="center" vertical="top"/>
    </xf>
    <xf numFmtId="0" fontId="27" fillId="7" borderId="2" xfId="0" applyFont="1" applyFill="1" applyBorder="1" applyAlignment="1">
      <alignment horizontal="center" vertical="top" wrapText="1"/>
    </xf>
    <xf numFmtId="0" fontId="27" fillId="7" borderId="3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22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2" fillId="0" borderId="0" xfId="0" applyFont="1" applyAlignment="1">
      <alignment horizontal="justify" vertical="top"/>
    </xf>
    <xf numFmtId="0" fontId="20" fillId="0" borderId="0" xfId="0" applyFont="1" applyAlignment="1">
      <alignment horizontal="justify" vertical="top"/>
    </xf>
    <xf numFmtId="0" fontId="22" fillId="0" borderId="0" xfId="0" applyFont="1" applyAlignment="1">
      <alignment horizontal="justify" vertical="top" wrapText="1"/>
    </xf>
    <xf numFmtId="17" fontId="22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17" fontId="22" fillId="0" borderId="0" xfId="0" quotePrefix="1" applyNumberFormat="1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justify" wrapText="1"/>
    </xf>
    <xf numFmtId="0" fontId="21" fillId="0" borderId="0" xfId="0" applyFont="1" applyAlignment="1">
      <alignment vertical="center" wrapText="1"/>
    </xf>
    <xf numFmtId="17" fontId="1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4" xfId="0" applyBorder="1" applyAlignment="1">
      <alignment horizontal="justify" vertical="top"/>
    </xf>
    <xf numFmtId="0" fontId="6" fillId="0" borderId="2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4" xfId="0" applyFont="1" applyBorder="1" applyAlignment="1">
      <alignment horizontal="center" vertical="top" wrapText="1"/>
    </xf>
    <xf numFmtId="17" fontId="6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7" fontId="6" fillId="0" borderId="0" xfId="0" quotePrefix="1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8" fillId="0" borderId="0" xfId="0" applyFont="1" applyAlignment="1">
      <alignment vertical="center" wrapText="1"/>
    </xf>
    <xf numFmtId="17" fontId="6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188516</xdr:colOff>
      <xdr:row>1</xdr:row>
      <xdr:rowOff>99219</xdr:rowOff>
    </xdr:from>
    <xdr:ext cx="857250" cy="1266825"/>
    <xdr:pic>
      <xdr:nvPicPr>
        <xdr:cNvPr id="2" name="Picture 1">
          <a:extLst>
            <a:ext uri="{FF2B5EF4-FFF2-40B4-BE49-F238E27FC236}">
              <a16:creationId xmlns:a16="http://schemas.microsoft.com/office/drawing/2014/main" id="{3FCF64C5-3A0D-47BB-84AC-6F8E829B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26114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61</xdr:row>
      <xdr:rowOff>99219</xdr:rowOff>
    </xdr:from>
    <xdr:ext cx="857250" cy="1266825"/>
    <xdr:pic>
      <xdr:nvPicPr>
        <xdr:cNvPr id="3" name="Picture 2">
          <a:extLst>
            <a:ext uri="{FF2B5EF4-FFF2-40B4-BE49-F238E27FC236}">
              <a16:creationId xmlns:a16="http://schemas.microsoft.com/office/drawing/2014/main" id="{F6A072F4-1EF9-44A1-AC80-E2D29127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1071959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121</xdr:row>
      <xdr:rowOff>99219</xdr:rowOff>
    </xdr:from>
    <xdr:ext cx="857250" cy="1266825"/>
    <xdr:pic>
      <xdr:nvPicPr>
        <xdr:cNvPr id="4" name="Picture 3">
          <a:extLst>
            <a:ext uri="{FF2B5EF4-FFF2-40B4-BE49-F238E27FC236}">
              <a16:creationId xmlns:a16="http://schemas.microsoft.com/office/drawing/2014/main" id="{B130DBB7-A98E-4D0F-A4E9-395B6ED4E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2117804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181</xdr:row>
      <xdr:rowOff>99219</xdr:rowOff>
    </xdr:from>
    <xdr:ext cx="857250" cy="1266825"/>
    <xdr:pic>
      <xdr:nvPicPr>
        <xdr:cNvPr id="5" name="Picture 4">
          <a:extLst>
            <a:ext uri="{FF2B5EF4-FFF2-40B4-BE49-F238E27FC236}">
              <a16:creationId xmlns:a16="http://schemas.microsoft.com/office/drawing/2014/main" id="{348890A7-79BD-4D56-B602-A9D8D8C0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31636494"/>
          <a:ext cx="857250" cy="1266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46CA-5338-435B-B25B-04BA61425FC1}">
  <sheetPr>
    <tabColor rgb="FF00B0F0"/>
  </sheetPr>
  <dimension ref="A2:H284"/>
  <sheetViews>
    <sheetView view="pageLayout" topLeftCell="A241" zoomScaleNormal="100" zoomScaleSheetLayoutView="96" workbookViewId="0">
      <selection activeCell="F253" sqref="F253:G253"/>
    </sheetView>
  </sheetViews>
  <sheetFormatPr defaultRowHeight="12.75" x14ac:dyDescent="0.2"/>
  <cols>
    <col min="1" max="1" width="3.83203125" style="2" customWidth="1"/>
    <col min="2" max="2" width="5.33203125" style="2" customWidth="1"/>
    <col min="3" max="3" width="24.5" style="2" customWidth="1"/>
    <col min="4" max="4" width="0.83203125" style="2" hidden="1" customWidth="1"/>
    <col min="5" max="5" width="1.6640625" style="2" customWidth="1"/>
    <col min="6" max="6" width="21.1640625" style="2" customWidth="1"/>
    <col min="7" max="7" width="28.6640625" style="2" customWidth="1"/>
    <col min="8" max="8" width="19.33203125" style="2" customWidth="1"/>
    <col min="9" max="9" width="21.1640625" style="2" customWidth="1"/>
    <col min="10" max="10" width="18" style="2" customWidth="1"/>
    <col min="11" max="11" width="11.1640625" style="2" bestFit="1" customWidth="1"/>
    <col min="12" max="12" width="16.6640625" style="2" customWidth="1"/>
    <col min="13" max="13" width="22.1640625" style="2" customWidth="1"/>
    <col min="14" max="16384" width="9.33203125" style="2"/>
  </cols>
  <sheetData>
    <row r="2" spans="1:8" x14ac:dyDescent="0.2">
      <c r="C2" s="3"/>
      <c r="D2" s="3"/>
      <c r="F2" s="3"/>
      <c r="G2" s="3"/>
      <c r="H2" s="3"/>
    </row>
    <row r="3" spans="1:8" ht="14.25" x14ac:dyDescent="0.2">
      <c r="A3" s="4"/>
      <c r="B3" s="4"/>
      <c r="C3" s="5"/>
      <c r="D3" s="161" t="s">
        <v>3</v>
      </c>
      <c r="E3" s="162"/>
      <c r="F3" s="162"/>
      <c r="G3" s="162"/>
      <c r="H3" s="5"/>
    </row>
    <row r="4" spans="1:8" ht="14.25" x14ac:dyDescent="0.2">
      <c r="A4" s="4"/>
      <c r="B4" s="4"/>
      <c r="C4" s="4"/>
      <c r="D4" s="161" t="s">
        <v>4</v>
      </c>
      <c r="E4" s="162"/>
      <c r="F4" s="162"/>
      <c r="G4" s="162"/>
      <c r="H4" s="4"/>
    </row>
    <row r="5" spans="1:8" ht="14.25" x14ac:dyDescent="0.2">
      <c r="A5" s="5"/>
      <c r="B5" s="5"/>
      <c r="C5" s="5"/>
      <c r="D5" s="163" t="s">
        <v>68</v>
      </c>
      <c r="E5" s="164"/>
      <c r="F5" s="164"/>
      <c r="G5" s="164"/>
      <c r="H5" s="4"/>
    </row>
    <row r="6" spans="1:8" ht="15" x14ac:dyDescent="0.2">
      <c r="A6" s="8"/>
      <c r="B6" s="8"/>
      <c r="C6" s="8"/>
      <c r="D6" s="8"/>
      <c r="E6" s="8"/>
      <c r="F6" s="8"/>
      <c r="G6" s="8"/>
      <c r="H6" s="8"/>
    </row>
    <row r="7" spans="1:8" ht="15" x14ac:dyDescent="0.2">
      <c r="A7" s="8"/>
      <c r="B7" s="8"/>
      <c r="C7" s="8"/>
      <c r="D7" s="165" t="s">
        <v>5</v>
      </c>
      <c r="E7" s="156"/>
      <c r="F7" s="156"/>
      <c r="G7" s="156"/>
      <c r="H7" s="8"/>
    </row>
    <row r="8" spans="1:8" x14ac:dyDescent="0.2">
      <c r="F8" s="6"/>
    </row>
    <row r="9" spans="1:8" x14ac:dyDescent="0.2">
      <c r="F9" s="6"/>
    </row>
    <row r="10" spans="1:8" x14ac:dyDescent="0.2">
      <c r="F10" s="6"/>
    </row>
    <row r="11" spans="1:8" x14ac:dyDescent="0.2">
      <c r="B11" s="7" t="s">
        <v>6</v>
      </c>
      <c r="C11" s="7"/>
      <c r="D11" s="7" t="s">
        <v>2</v>
      </c>
      <c r="E11" s="7"/>
      <c r="F11" s="166" t="s">
        <v>75</v>
      </c>
      <c r="G11" s="168"/>
      <c r="H11" s="168"/>
    </row>
    <row r="12" spans="1:8" ht="14.25" customHeight="1" x14ac:dyDescent="0.2">
      <c r="B12" s="7" t="s">
        <v>7</v>
      </c>
      <c r="C12" s="7"/>
      <c r="D12" s="7" t="s">
        <v>2</v>
      </c>
      <c r="E12" s="7"/>
      <c r="F12" s="157" t="s">
        <v>72</v>
      </c>
      <c r="G12" s="156"/>
    </row>
    <row r="13" spans="1:8" x14ac:dyDescent="0.2">
      <c r="B13" s="7" t="s">
        <v>8</v>
      </c>
      <c r="C13" s="7"/>
      <c r="D13" s="7" t="s">
        <v>2</v>
      </c>
      <c r="E13" s="7"/>
      <c r="F13" s="155" t="s">
        <v>16</v>
      </c>
      <c r="G13" s="156"/>
    </row>
    <row r="14" spans="1:8" ht="15.75" customHeight="1" x14ac:dyDescent="0.2">
      <c r="B14" s="7" t="s">
        <v>9</v>
      </c>
      <c r="C14" s="7"/>
      <c r="D14" s="7" t="s">
        <v>2</v>
      </c>
      <c r="E14" s="7"/>
      <c r="F14" s="155" t="s">
        <v>17</v>
      </c>
      <c r="G14" s="156"/>
    </row>
    <row r="15" spans="1:8" ht="15" customHeight="1" x14ac:dyDescent="0.2">
      <c r="B15" s="7" t="s">
        <v>10</v>
      </c>
      <c r="C15" s="7"/>
      <c r="D15" s="7" t="s">
        <v>2</v>
      </c>
      <c r="E15" s="7"/>
      <c r="F15" s="157" t="str">
        <f>F12</f>
        <v xml:space="preserve"> 11 Maret 2025</v>
      </c>
      <c r="G15" s="156"/>
    </row>
    <row r="16" spans="1:8" x14ac:dyDescent="0.2">
      <c r="F16" s="6"/>
    </row>
    <row r="17" spans="2:8" ht="17.25" customHeight="1" x14ac:dyDescent="0.2">
      <c r="B17" s="7" t="s">
        <v>11</v>
      </c>
      <c r="D17" s="7" t="s">
        <v>2</v>
      </c>
      <c r="F17" s="1">
        <f>H26</f>
        <v>9000000</v>
      </c>
      <c r="G17" s="158"/>
      <c r="H17" s="156"/>
    </row>
    <row r="18" spans="2:8" x14ac:dyDescent="0.2">
      <c r="B18" s="12" t="s">
        <v>19</v>
      </c>
      <c r="D18" s="7" t="s">
        <v>2</v>
      </c>
      <c r="F18" s="158" t="s">
        <v>74</v>
      </c>
      <c r="G18" s="156"/>
      <c r="H18" s="156"/>
    </row>
    <row r="19" spans="2:8" x14ac:dyDescent="0.2">
      <c r="B19" s="2" t="s">
        <v>12</v>
      </c>
      <c r="F19" s="6"/>
    </row>
    <row r="20" spans="2:8" x14ac:dyDescent="0.2">
      <c r="F20" s="6"/>
    </row>
    <row r="21" spans="2:8" ht="25.5" x14ac:dyDescent="0.2">
      <c r="B21" s="10" t="s">
        <v>0</v>
      </c>
      <c r="C21" s="159" t="s">
        <v>13</v>
      </c>
      <c r="D21" s="160"/>
      <c r="E21" s="159" t="s">
        <v>1</v>
      </c>
      <c r="F21" s="160"/>
      <c r="G21" s="160"/>
      <c r="H21" s="13" t="s">
        <v>15</v>
      </c>
    </row>
    <row r="22" spans="2:8" ht="38.25" customHeight="1" x14ac:dyDescent="0.2">
      <c r="B22" s="35" t="s">
        <v>14</v>
      </c>
      <c r="C22" s="145" t="s">
        <v>22</v>
      </c>
      <c r="D22" s="146"/>
      <c r="E22" s="147" t="s">
        <v>73</v>
      </c>
      <c r="F22" s="148"/>
      <c r="G22" s="149"/>
      <c r="H22" s="14">
        <f>72000*125</f>
        <v>9000000</v>
      </c>
    </row>
    <row r="23" spans="2:8" x14ac:dyDescent="0.2">
      <c r="B23" s="11"/>
      <c r="C23" s="150"/>
      <c r="D23" s="151"/>
      <c r="E23" s="147"/>
      <c r="F23" s="152"/>
      <c r="G23" s="153"/>
      <c r="H23" s="14"/>
    </row>
    <row r="24" spans="2:8" x14ac:dyDescent="0.2">
      <c r="B24" s="11"/>
      <c r="C24" s="142"/>
      <c r="D24" s="154"/>
      <c r="E24" s="147"/>
      <c r="F24" s="152"/>
      <c r="G24" s="153"/>
      <c r="H24" s="14"/>
    </row>
    <row r="25" spans="2:8" x14ac:dyDescent="0.2">
      <c r="B25" s="9"/>
      <c r="C25" s="140"/>
      <c r="D25" s="141"/>
      <c r="E25" s="140"/>
      <c r="F25" s="141"/>
      <c r="G25" s="141"/>
      <c r="H25" s="11"/>
    </row>
    <row r="26" spans="2:8" x14ac:dyDescent="0.2">
      <c r="B26" s="142" t="s">
        <v>18</v>
      </c>
      <c r="C26" s="143"/>
      <c r="D26" s="143"/>
      <c r="E26" s="143"/>
      <c r="F26" s="143"/>
      <c r="G26" s="144"/>
      <c r="H26" s="14">
        <f>SUM(H22:H24)</f>
        <v>9000000</v>
      </c>
    </row>
    <row r="27" spans="2:8" x14ac:dyDescent="0.2">
      <c r="F27" s="6"/>
    </row>
    <row r="28" spans="2:8" x14ac:dyDescent="0.2">
      <c r="F28" s="6"/>
    </row>
    <row r="29" spans="2:8" x14ac:dyDescent="0.2">
      <c r="F29" s="6"/>
    </row>
    <row r="30" spans="2:8" x14ac:dyDescent="0.2">
      <c r="F30" s="6"/>
    </row>
    <row r="31" spans="2:8" x14ac:dyDescent="0.2">
      <c r="F31" s="6"/>
    </row>
    <row r="32" spans="2:8" x14ac:dyDescent="0.2">
      <c r="F32" s="6"/>
    </row>
    <row r="33" spans="2:8" x14ac:dyDescent="0.2">
      <c r="F33" s="6"/>
    </row>
    <row r="34" spans="2:8" x14ac:dyDescent="0.2">
      <c r="B34" s="138" t="s">
        <v>20</v>
      </c>
      <c r="C34" s="139"/>
      <c r="D34" s="139"/>
      <c r="E34" s="139"/>
      <c r="F34" s="6"/>
      <c r="G34" s="138" t="s">
        <v>21</v>
      </c>
      <c r="H34" s="139"/>
    </row>
    <row r="35" spans="2:8" x14ac:dyDescent="0.2">
      <c r="B35" s="138" t="s">
        <v>23</v>
      </c>
      <c r="C35" s="139"/>
      <c r="D35" s="139"/>
      <c r="E35" s="139"/>
      <c r="F35" s="6"/>
      <c r="G35" s="138" t="s">
        <v>24</v>
      </c>
      <c r="H35" s="139"/>
    </row>
    <row r="39" spans="2:8" x14ac:dyDescent="0.2">
      <c r="B39" s="136" t="s">
        <v>47</v>
      </c>
      <c r="C39" s="137"/>
      <c r="D39" s="137"/>
      <c r="E39" s="137"/>
      <c r="G39" s="136" t="s">
        <v>69</v>
      </c>
      <c r="H39" s="137"/>
    </row>
    <row r="40" spans="2:8" x14ac:dyDescent="0.2">
      <c r="B40" s="138" t="s">
        <v>70</v>
      </c>
      <c r="C40" s="139"/>
      <c r="D40" s="139"/>
      <c r="E40" s="139"/>
      <c r="G40" s="138" t="s">
        <v>70</v>
      </c>
      <c r="H40" s="139"/>
    </row>
    <row r="41" spans="2:8" x14ac:dyDescent="0.2">
      <c r="B41" s="138" t="s">
        <v>48</v>
      </c>
      <c r="C41" s="139"/>
      <c r="D41" s="139"/>
      <c r="E41" s="139"/>
      <c r="G41" s="138" t="s">
        <v>71</v>
      </c>
      <c r="H41" s="139"/>
    </row>
    <row r="62" spans="1:8" x14ac:dyDescent="0.2">
      <c r="C62" s="3"/>
      <c r="D62" s="3"/>
      <c r="F62" s="3"/>
      <c r="G62" s="3"/>
      <c r="H62" s="3"/>
    </row>
    <row r="63" spans="1:8" ht="14.25" x14ac:dyDescent="0.2">
      <c r="A63" s="4"/>
      <c r="B63" s="4"/>
      <c r="C63" s="5"/>
      <c r="D63" s="161" t="s">
        <v>3</v>
      </c>
      <c r="E63" s="162"/>
      <c r="F63" s="162"/>
      <c r="G63" s="162"/>
      <c r="H63" s="5"/>
    </row>
    <row r="64" spans="1:8" ht="14.25" x14ac:dyDescent="0.2">
      <c r="A64" s="4"/>
      <c r="B64" s="4"/>
      <c r="C64" s="4"/>
      <c r="D64" s="161" t="s">
        <v>4</v>
      </c>
      <c r="E64" s="162"/>
      <c r="F64" s="162"/>
      <c r="G64" s="162"/>
      <c r="H64" s="4"/>
    </row>
    <row r="65" spans="1:8" ht="14.25" x14ac:dyDescent="0.2">
      <c r="A65" s="5"/>
      <c r="B65" s="5"/>
      <c r="C65" s="5"/>
      <c r="D65" s="163" t="s">
        <v>68</v>
      </c>
      <c r="E65" s="164"/>
      <c r="F65" s="164"/>
      <c r="G65" s="164"/>
      <c r="H65" s="4"/>
    </row>
    <row r="66" spans="1:8" ht="15" x14ac:dyDescent="0.2">
      <c r="A66" s="8"/>
      <c r="B66" s="8"/>
      <c r="C66" s="8"/>
      <c r="D66" s="8"/>
      <c r="E66" s="8"/>
      <c r="F66" s="8"/>
      <c r="G66" s="8"/>
      <c r="H66" s="8"/>
    </row>
    <row r="67" spans="1:8" ht="15" x14ac:dyDescent="0.2">
      <c r="A67" s="8"/>
      <c r="B67" s="8"/>
      <c r="C67" s="8"/>
      <c r="D67" s="165" t="s">
        <v>5</v>
      </c>
      <c r="E67" s="156"/>
      <c r="F67" s="156"/>
      <c r="G67" s="156"/>
      <c r="H67" s="8"/>
    </row>
    <row r="68" spans="1:8" x14ac:dyDescent="0.2">
      <c r="F68" s="6"/>
    </row>
    <row r="69" spans="1:8" x14ac:dyDescent="0.2">
      <c r="F69" s="6"/>
    </row>
    <row r="70" spans="1:8" x14ac:dyDescent="0.2">
      <c r="F70" s="6"/>
    </row>
    <row r="71" spans="1:8" x14ac:dyDescent="0.2">
      <c r="B71" s="7" t="s">
        <v>6</v>
      </c>
      <c r="C71" s="7"/>
      <c r="D71" s="7" t="s">
        <v>2</v>
      </c>
      <c r="E71" s="7"/>
      <c r="F71" s="166" t="s">
        <v>79</v>
      </c>
      <c r="G71" s="167"/>
      <c r="H71" s="167"/>
    </row>
    <row r="72" spans="1:8" ht="14.25" customHeight="1" x14ac:dyDescent="0.2">
      <c r="B72" s="7" t="s">
        <v>7</v>
      </c>
      <c r="C72" s="7"/>
      <c r="D72" s="7" t="s">
        <v>2</v>
      </c>
      <c r="E72" s="7"/>
      <c r="F72" s="157" t="s">
        <v>77</v>
      </c>
      <c r="G72" s="156"/>
    </row>
    <row r="73" spans="1:8" x14ac:dyDescent="0.2">
      <c r="B73" s="7" t="s">
        <v>8</v>
      </c>
      <c r="C73" s="7"/>
      <c r="D73" s="7" t="s">
        <v>2</v>
      </c>
      <c r="E73" s="7"/>
      <c r="F73" s="155" t="s">
        <v>16</v>
      </c>
      <c r="G73" s="156"/>
    </row>
    <row r="74" spans="1:8" ht="15.75" customHeight="1" x14ac:dyDescent="0.2">
      <c r="B74" s="7" t="s">
        <v>9</v>
      </c>
      <c r="C74" s="7"/>
      <c r="D74" s="7" t="s">
        <v>2</v>
      </c>
      <c r="E74" s="7"/>
      <c r="F74" s="155" t="s">
        <v>17</v>
      </c>
      <c r="G74" s="156"/>
    </row>
    <row r="75" spans="1:8" ht="15" customHeight="1" x14ac:dyDescent="0.2">
      <c r="B75" s="7" t="s">
        <v>10</v>
      </c>
      <c r="C75" s="7"/>
      <c r="D75" s="7" t="s">
        <v>2</v>
      </c>
      <c r="E75" s="7"/>
      <c r="F75" s="157" t="str">
        <f>F72</f>
        <v xml:space="preserve"> 17 Maret 2025</v>
      </c>
      <c r="G75" s="156"/>
    </row>
    <row r="76" spans="1:8" x14ac:dyDescent="0.2">
      <c r="F76" s="6"/>
    </row>
    <row r="77" spans="1:8" ht="17.25" customHeight="1" x14ac:dyDescent="0.2">
      <c r="B77" s="7" t="s">
        <v>11</v>
      </c>
      <c r="D77" s="7" t="s">
        <v>2</v>
      </c>
      <c r="F77" s="1">
        <f>H86</f>
        <v>10000000</v>
      </c>
      <c r="G77" s="158"/>
      <c r="H77" s="156"/>
    </row>
    <row r="78" spans="1:8" x14ac:dyDescent="0.2">
      <c r="B78" s="12" t="s">
        <v>19</v>
      </c>
      <c r="D78" s="7" t="s">
        <v>2</v>
      </c>
      <c r="F78" s="158" t="s">
        <v>53</v>
      </c>
      <c r="G78" s="156"/>
      <c r="H78" s="156"/>
    </row>
    <row r="79" spans="1:8" x14ac:dyDescent="0.2">
      <c r="B79" s="2" t="s">
        <v>12</v>
      </c>
      <c r="F79" s="6"/>
    </row>
    <row r="80" spans="1:8" x14ac:dyDescent="0.2">
      <c r="F80" s="6"/>
    </row>
    <row r="81" spans="2:8" ht="25.5" x14ac:dyDescent="0.2">
      <c r="B81" s="10" t="s">
        <v>0</v>
      </c>
      <c r="C81" s="159" t="s">
        <v>13</v>
      </c>
      <c r="D81" s="160"/>
      <c r="E81" s="159" t="s">
        <v>1</v>
      </c>
      <c r="F81" s="160"/>
      <c r="G81" s="160"/>
      <c r="H81" s="13" t="s">
        <v>15</v>
      </c>
    </row>
    <row r="82" spans="2:8" ht="38.25" customHeight="1" x14ac:dyDescent="0.2">
      <c r="B82" s="35" t="s">
        <v>14</v>
      </c>
      <c r="C82" s="145" t="s">
        <v>22</v>
      </c>
      <c r="D82" s="146"/>
      <c r="E82" s="147" t="s">
        <v>78</v>
      </c>
      <c r="F82" s="148"/>
      <c r="G82" s="149"/>
      <c r="H82" s="14">
        <f>80000*125</f>
        <v>10000000</v>
      </c>
    </row>
    <row r="83" spans="2:8" x14ac:dyDescent="0.2">
      <c r="B83" s="11"/>
      <c r="C83" s="150"/>
      <c r="D83" s="151"/>
      <c r="E83" s="147"/>
      <c r="F83" s="152"/>
      <c r="G83" s="153"/>
      <c r="H83" s="14"/>
    </row>
    <row r="84" spans="2:8" x14ac:dyDescent="0.2">
      <c r="B84" s="11"/>
      <c r="C84" s="142"/>
      <c r="D84" s="154"/>
      <c r="E84" s="147"/>
      <c r="F84" s="152"/>
      <c r="G84" s="153"/>
      <c r="H84" s="14"/>
    </row>
    <row r="85" spans="2:8" x14ac:dyDescent="0.2">
      <c r="B85" s="9"/>
      <c r="C85" s="140"/>
      <c r="D85" s="141"/>
      <c r="E85" s="140"/>
      <c r="F85" s="141"/>
      <c r="G85" s="141"/>
      <c r="H85" s="11"/>
    </row>
    <row r="86" spans="2:8" x14ac:dyDescent="0.2">
      <c r="B86" s="142" t="s">
        <v>18</v>
      </c>
      <c r="C86" s="143"/>
      <c r="D86" s="143"/>
      <c r="E86" s="143"/>
      <c r="F86" s="143"/>
      <c r="G86" s="144"/>
      <c r="H86" s="14">
        <f>SUM(H82:H84)</f>
        <v>10000000</v>
      </c>
    </row>
    <row r="87" spans="2:8" x14ac:dyDescent="0.2">
      <c r="F87" s="6"/>
    </row>
    <row r="88" spans="2:8" x14ac:dyDescent="0.2">
      <c r="F88" s="6"/>
    </row>
    <row r="89" spans="2:8" x14ac:dyDescent="0.2">
      <c r="F89" s="6"/>
    </row>
    <row r="90" spans="2:8" x14ac:dyDescent="0.2">
      <c r="F90" s="6"/>
    </row>
    <row r="91" spans="2:8" x14ac:dyDescent="0.2">
      <c r="F91" s="6"/>
    </row>
    <row r="92" spans="2:8" x14ac:dyDescent="0.2">
      <c r="F92" s="6"/>
    </row>
    <row r="93" spans="2:8" x14ac:dyDescent="0.2">
      <c r="F93" s="6"/>
    </row>
    <row r="94" spans="2:8" x14ac:dyDescent="0.2">
      <c r="B94" s="138" t="s">
        <v>20</v>
      </c>
      <c r="C94" s="139"/>
      <c r="D94" s="139"/>
      <c r="E94" s="139"/>
      <c r="F94" s="6"/>
      <c r="G94" s="138" t="s">
        <v>21</v>
      </c>
      <c r="H94" s="139"/>
    </row>
    <row r="95" spans="2:8" x14ac:dyDescent="0.2">
      <c r="B95" s="138" t="s">
        <v>23</v>
      </c>
      <c r="C95" s="139"/>
      <c r="D95" s="139"/>
      <c r="E95" s="139"/>
      <c r="F95" s="6"/>
      <c r="G95" s="138" t="s">
        <v>24</v>
      </c>
      <c r="H95" s="139"/>
    </row>
    <row r="99" spans="2:8" x14ac:dyDescent="0.2">
      <c r="B99" s="136" t="s">
        <v>47</v>
      </c>
      <c r="C99" s="137"/>
      <c r="D99" s="137"/>
      <c r="E99" s="137"/>
      <c r="G99" s="136" t="s">
        <v>69</v>
      </c>
      <c r="H99" s="137"/>
    </row>
    <row r="100" spans="2:8" x14ac:dyDescent="0.2">
      <c r="B100" s="138" t="s">
        <v>70</v>
      </c>
      <c r="C100" s="139"/>
      <c r="D100" s="139"/>
      <c r="E100" s="139"/>
      <c r="G100" s="138" t="s">
        <v>70</v>
      </c>
      <c r="H100" s="139"/>
    </row>
    <row r="101" spans="2:8" x14ac:dyDescent="0.2">
      <c r="B101" s="138" t="s">
        <v>48</v>
      </c>
      <c r="C101" s="139"/>
      <c r="D101" s="139"/>
      <c r="E101" s="139"/>
      <c r="G101" s="138" t="s">
        <v>71</v>
      </c>
      <c r="H101" s="139"/>
    </row>
    <row r="122" spans="1:8" x14ac:dyDescent="0.2">
      <c r="C122" s="3"/>
      <c r="D122" s="3"/>
      <c r="F122" s="3"/>
      <c r="G122" s="3"/>
      <c r="H122" s="3"/>
    </row>
    <row r="123" spans="1:8" ht="14.25" x14ac:dyDescent="0.2">
      <c r="A123" s="4"/>
      <c r="B123" s="4"/>
      <c r="C123" s="5"/>
      <c r="D123" s="161" t="s">
        <v>3</v>
      </c>
      <c r="E123" s="162"/>
      <c r="F123" s="162"/>
      <c r="G123" s="162"/>
      <c r="H123" s="5"/>
    </row>
    <row r="124" spans="1:8" ht="14.25" x14ac:dyDescent="0.2">
      <c r="A124" s="4"/>
      <c r="B124" s="4"/>
      <c r="C124" s="4"/>
      <c r="D124" s="161" t="s">
        <v>4</v>
      </c>
      <c r="E124" s="162"/>
      <c r="F124" s="162"/>
      <c r="G124" s="162"/>
      <c r="H124" s="4"/>
    </row>
    <row r="125" spans="1:8" ht="14.25" x14ac:dyDescent="0.2">
      <c r="A125" s="5"/>
      <c r="B125" s="5"/>
      <c r="C125" s="5"/>
      <c r="D125" s="163" t="s">
        <v>68</v>
      </c>
      <c r="E125" s="164"/>
      <c r="F125" s="164"/>
      <c r="G125" s="164"/>
      <c r="H125" s="4"/>
    </row>
    <row r="126" spans="1:8" ht="15" x14ac:dyDescent="0.2">
      <c r="A126" s="8"/>
      <c r="B126" s="8"/>
      <c r="C126" s="8"/>
      <c r="D126" s="8"/>
      <c r="E126" s="8"/>
      <c r="F126" s="8"/>
      <c r="G126" s="8"/>
      <c r="H126" s="8"/>
    </row>
    <row r="127" spans="1:8" ht="15" x14ac:dyDescent="0.2">
      <c r="A127" s="8"/>
      <c r="B127" s="8"/>
      <c r="C127" s="8"/>
      <c r="D127" s="165" t="s">
        <v>5</v>
      </c>
      <c r="E127" s="156"/>
      <c r="F127" s="156"/>
      <c r="G127" s="156"/>
      <c r="H127" s="8"/>
    </row>
    <row r="128" spans="1:8" x14ac:dyDescent="0.2">
      <c r="F128" s="6"/>
    </row>
    <row r="129" spans="2:8" x14ac:dyDescent="0.2">
      <c r="F129" s="6"/>
    </row>
    <row r="130" spans="2:8" x14ac:dyDescent="0.2">
      <c r="F130" s="6"/>
    </row>
    <row r="131" spans="2:8" x14ac:dyDescent="0.2">
      <c r="B131" s="7" t="s">
        <v>6</v>
      </c>
      <c r="C131" s="7"/>
      <c r="D131" s="7" t="s">
        <v>2</v>
      </c>
      <c r="E131" s="7"/>
      <c r="F131" s="166" t="s">
        <v>80</v>
      </c>
      <c r="G131" s="167"/>
      <c r="H131" s="167"/>
    </row>
    <row r="132" spans="2:8" ht="14.25" customHeight="1" x14ac:dyDescent="0.2">
      <c r="B132" s="7" t="s">
        <v>7</v>
      </c>
      <c r="C132" s="7"/>
      <c r="D132" s="7" t="s">
        <v>2</v>
      </c>
      <c r="E132" s="7"/>
      <c r="F132" s="157" t="s">
        <v>81</v>
      </c>
      <c r="G132" s="156"/>
    </row>
    <row r="133" spans="2:8" x14ac:dyDescent="0.2">
      <c r="B133" s="7" t="s">
        <v>8</v>
      </c>
      <c r="C133" s="7"/>
      <c r="D133" s="7" t="s">
        <v>2</v>
      </c>
      <c r="E133" s="7"/>
      <c r="F133" s="155" t="s">
        <v>16</v>
      </c>
      <c r="G133" s="156"/>
    </row>
    <row r="134" spans="2:8" ht="15.75" customHeight="1" x14ac:dyDescent="0.2">
      <c r="B134" s="7" t="s">
        <v>9</v>
      </c>
      <c r="C134" s="7"/>
      <c r="D134" s="7" t="s">
        <v>2</v>
      </c>
      <c r="E134" s="7"/>
      <c r="F134" s="155" t="s">
        <v>17</v>
      </c>
      <c r="G134" s="156"/>
    </row>
    <row r="135" spans="2:8" ht="15" customHeight="1" x14ac:dyDescent="0.2">
      <c r="B135" s="7" t="s">
        <v>10</v>
      </c>
      <c r="C135" s="7"/>
      <c r="D135" s="7" t="s">
        <v>2</v>
      </c>
      <c r="E135" s="7"/>
      <c r="F135" s="157" t="str">
        <f>F132</f>
        <v xml:space="preserve"> 15 April  2025</v>
      </c>
      <c r="G135" s="156"/>
    </row>
    <row r="136" spans="2:8" x14ac:dyDescent="0.2">
      <c r="F136" s="6"/>
    </row>
    <row r="137" spans="2:8" ht="17.25" customHeight="1" x14ac:dyDescent="0.2">
      <c r="B137" s="7" t="s">
        <v>11</v>
      </c>
      <c r="D137" s="7" t="s">
        <v>2</v>
      </c>
      <c r="F137" s="1">
        <f>H146</f>
        <v>5000000</v>
      </c>
      <c r="G137" s="158"/>
      <c r="H137" s="156"/>
    </row>
    <row r="138" spans="2:8" x14ac:dyDescent="0.2">
      <c r="B138" s="12" t="s">
        <v>19</v>
      </c>
      <c r="D138" s="7" t="s">
        <v>2</v>
      </c>
      <c r="F138" s="158" t="s">
        <v>51</v>
      </c>
      <c r="G138" s="156"/>
      <c r="H138" s="156"/>
    </row>
    <row r="139" spans="2:8" x14ac:dyDescent="0.2">
      <c r="B139" s="2" t="s">
        <v>12</v>
      </c>
      <c r="F139" s="6"/>
    </row>
    <row r="140" spans="2:8" x14ac:dyDescent="0.2">
      <c r="F140" s="6"/>
    </row>
    <row r="141" spans="2:8" ht="25.5" x14ac:dyDescent="0.2">
      <c r="B141" s="10" t="s">
        <v>0</v>
      </c>
      <c r="C141" s="159" t="s">
        <v>13</v>
      </c>
      <c r="D141" s="160"/>
      <c r="E141" s="159" t="s">
        <v>1</v>
      </c>
      <c r="F141" s="160"/>
      <c r="G141" s="160"/>
      <c r="H141" s="13" t="s">
        <v>15</v>
      </c>
    </row>
    <row r="142" spans="2:8" ht="38.25" customHeight="1" x14ac:dyDescent="0.2">
      <c r="B142" s="35" t="s">
        <v>14</v>
      </c>
      <c r="C142" s="145" t="s">
        <v>22</v>
      </c>
      <c r="D142" s="146"/>
      <c r="E142" s="147" t="s">
        <v>82</v>
      </c>
      <c r="F142" s="148"/>
      <c r="G142" s="149"/>
      <c r="H142" s="14">
        <f>25000*200</f>
        <v>5000000</v>
      </c>
    </row>
    <row r="143" spans="2:8" x14ac:dyDescent="0.2">
      <c r="B143" s="11"/>
      <c r="C143" s="150"/>
      <c r="D143" s="151"/>
      <c r="E143" s="147"/>
      <c r="F143" s="152"/>
      <c r="G143" s="153"/>
      <c r="H143" s="14"/>
    </row>
    <row r="144" spans="2:8" x14ac:dyDescent="0.2">
      <c r="B144" s="11"/>
      <c r="C144" s="142"/>
      <c r="D144" s="154"/>
      <c r="E144" s="147"/>
      <c r="F144" s="152"/>
      <c r="G144" s="153"/>
      <c r="H144" s="14"/>
    </row>
    <row r="145" spans="2:8" x14ac:dyDescent="0.2">
      <c r="B145" s="9"/>
      <c r="C145" s="140"/>
      <c r="D145" s="141"/>
      <c r="E145" s="140"/>
      <c r="F145" s="141"/>
      <c r="G145" s="141"/>
      <c r="H145" s="11"/>
    </row>
    <row r="146" spans="2:8" x14ac:dyDescent="0.2">
      <c r="B146" s="142" t="s">
        <v>18</v>
      </c>
      <c r="C146" s="143"/>
      <c r="D146" s="143"/>
      <c r="E146" s="143"/>
      <c r="F146" s="143"/>
      <c r="G146" s="144"/>
      <c r="H146" s="14">
        <f>SUM(H142:H144)</f>
        <v>5000000</v>
      </c>
    </row>
    <row r="147" spans="2:8" x14ac:dyDescent="0.2">
      <c r="F147" s="6"/>
    </row>
    <row r="148" spans="2:8" x14ac:dyDescent="0.2">
      <c r="F148" s="6"/>
    </row>
    <row r="149" spans="2:8" x14ac:dyDescent="0.2">
      <c r="F149" s="6"/>
    </row>
    <row r="150" spans="2:8" x14ac:dyDescent="0.2">
      <c r="F150" s="6"/>
    </row>
    <row r="151" spans="2:8" x14ac:dyDescent="0.2">
      <c r="F151" s="6"/>
    </row>
    <row r="152" spans="2:8" x14ac:dyDescent="0.2">
      <c r="F152" s="6"/>
    </row>
    <row r="153" spans="2:8" x14ac:dyDescent="0.2">
      <c r="F153" s="6"/>
    </row>
    <row r="154" spans="2:8" x14ac:dyDescent="0.2">
      <c r="B154" s="138" t="s">
        <v>20</v>
      </c>
      <c r="C154" s="139"/>
      <c r="D154" s="139"/>
      <c r="E154" s="139"/>
      <c r="F154" s="6"/>
      <c r="G154" s="138" t="s">
        <v>21</v>
      </c>
      <c r="H154" s="139"/>
    </row>
    <row r="155" spans="2:8" x14ac:dyDescent="0.2">
      <c r="B155" s="138" t="s">
        <v>23</v>
      </c>
      <c r="C155" s="139"/>
      <c r="D155" s="139"/>
      <c r="E155" s="139"/>
      <c r="F155" s="6"/>
      <c r="G155" s="138" t="s">
        <v>24</v>
      </c>
      <c r="H155" s="139"/>
    </row>
    <row r="159" spans="2:8" x14ac:dyDescent="0.2">
      <c r="B159" s="136" t="s">
        <v>47</v>
      </c>
      <c r="C159" s="137"/>
      <c r="D159" s="137"/>
      <c r="E159" s="137"/>
      <c r="G159" s="136" t="s">
        <v>69</v>
      </c>
      <c r="H159" s="137"/>
    </row>
    <row r="160" spans="2:8" x14ac:dyDescent="0.2">
      <c r="B160" s="138" t="s">
        <v>70</v>
      </c>
      <c r="C160" s="139"/>
      <c r="D160" s="139"/>
      <c r="E160" s="139"/>
      <c r="G160" s="138" t="s">
        <v>70</v>
      </c>
      <c r="H160" s="139"/>
    </row>
    <row r="161" spans="2:8" x14ac:dyDescent="0.2">
      <c r="B161" s="138" t="s">
        <v>48</v>
      </c>
      <c r="C161" s="139"/>
      <c r="D161" s="139"/>
      <c r="E161" s="139"/>
      <c r="G161" s="138" t="s">
        <v>71</v>
      </c>
      <c r="H161" s="139"/>
    </row>
    <row r="182" spans="1:8" x14ac:dyDescent="0.2">
      <c r="C182" s="3"/>
      <c r="D182" s="3"/>
      <c r="F182" s="3"/>
      <c r="G182" s="3"/>
      <c r="H182" s="3"/>
    </row>
    <row r="183" spans="1:8" ht="14.25" x14ac:dyDescent="0.2">
      <c r="A183" s="4"/>
      <c r="B183" s="4"/>
      <c r="C183" s="5"/>
      <c r="D183" s="161" t="s">
        <v>3</v>
      </c>
      <c r="E183" s="162"/>
      <c r="F183" s="162"/>
      <c r="G183" s="162"/>
      <c r="H183" s="5"/>
    </row>
    <row r="184" spans="1:8" ht="14.25" x14ac:dyDescent="0.2">
      <c r="A184" s="4"/>
      <c r="B184" s="4"/>
      <c r="C184" s="4"/>
      <c r="D184" s="161" t="s">
        <v>4</v>
      </c>
      <c r="E184" s="162"/>
      <c r="F184" s="162"/>
      <c r="G184" s="162"/>
      <c r="H184" s="4"/>
    </row>
    <row r="185" spans="1:8" ht="14.25" x14ac:dyDescent="0.2">
      <c r="A185" s="5"/>
      <c r="B185" s="5"/>
      <c r="C185" s="5"/>
      <c r="D185" s="163" t="s">
        <v>68</v>
      </c>
      <c r="E185" s="164"/>
      <c r="F185" s="164"/>
      <c r="G185" s="164"/>
      <c r="H185" s="4"/>
    </row>
    <row r="186" spans="1:8" ht="15" x14ac:dyDescent="0.2">
      <c r="A186" s="8"/>
      <c r="B186" s="8"/>
      <c r="C186" s="8"/>
      <c r="D186" s="8"/>
      <c r="E186" s="8"/>
      <c r="F186" s="8"/>
      <c r="G186" s="8"/>
      <c r="H186" s="8"/>
    </row>
    <row r="187" spans="1:8" ht="15" x14ac:dyDescent="0.2">
      <c r="A187" s="8"/>
      <c r="B187" s="8"/>
      <c r="C187" s="8"/>
      <c r="D187" s="165" t="s">
        <v>5</v>
      </c>
      <c r="E187" s="156"/>
      <c r="F187" s="156"/>
      <c r="G187" s="156"/>
      <c r="H187" s="8"/>
    </row>
    <row r="188" spans="1:8" x14ac:dyDescent="0.2">
      <c r="F188" s="6"/>
    </row>
    <row r="189" spans="1:8" x14ac:dyDescent="0.2">
      <c r="F189" s="6"/>
    </row>
    <row r="190" spans="1:8" x14ac:dyDescent="0.2">
      <c r="F190" s="6"/>
    </row>
    <row r="191" spans="1:8" x14ac:dyDescent="0.2">
      <c r="B191" s="7" t="s">
        <v>6</v>
      </c>
      <c r="C191" s="7"/>
      <c r="D191" s="7" t="s">
        <v>2</v>
      </c>
      <c r="E191" s="7"/>
      <c r="F191" s="166" t="s">
        <v>88</v>
      </c>
      <c r="G191" s="167"/>
      <c r="H191" s="167"/>
    </row>
    <row r="192" spans="1:8" ht="14.25" customHeight="1" x14ac:dyDescent="0.2">
      <c r="B192" s="7" t="s">
        <v>7</v>
      </c>
      <c r="C192" s="7"/>
      <c r="D192" s="7" t="s">
        <v>2</v>
      </c>
      <c r="E192" s="7"/>
      <c r="F192" s="157" t="s">
        <v>86</v>
      </c>
      <c r="G192" s="156"/>
    </row>
    <row r="193" spans="2:8" x14ac:dyDescent="0.2">
      <c r="B193" s="7" t="s">
        <v>8</v>
      </c>
      <c r="C193" s="7"/>
      <c r="D193" s="7" t="s">
        <v>2</v>
      </c>
      <c r="E193" s="7"/>
      <c r="F193" s="155" t="s">
        <v>16</v>
      </c>
      <c r="G193" s="156"/>
    </row>
    <row r="194" spans="2:8" ht="15.75" customHeight="1" x14ac:dyDescent="0.2">
      <c r="B194" s="7" t="s">
        <v>9</v>
      </c>
      <c r="C194" s="7"/>
      <c r="D194" s="7" t="s">
        <v>2</v>
      </c>
      <c r="E194" s="7"/>
      <c r="F194" s="155" t="s">
        <v>17</v>
      </c>
      <c r="G194" s="156"/>
    </row>
    <row r="195" spans="2:8" ht="15" customHeight="1" x14ac:dyDescent="0.2">
      <c r="B195" s="7" t="s">
        <v>10</v>
      </c>
      <c r="C195" s="7"/>
      <c r="D195" s="7" t="s">
        <v>2</v>
      </c>
      <c r="E195" s="7"/>
      <c r="F195" s="157" t="str">
        <f>F192</f>
        <v xml:space="preserve"> 22 April  2025</v>
      </c>
      <c r="G195" s="156"/>
    </row>
    <row r="196" spans="2:8" x14ac:dyDescent="0.2">
      <c r="F196" s="6"/>
    </row>
    <row r="197" spans="2:8" ht="17.25" customHeight="1" x14ac:dyDescent="0.2">
      <c r="B197" s="7" t="s">
        <v>11</v>
      </c>
      <c r="D197" s="7" t="s">
        <v>2</v>
      </c>
      <c r="F197" s="1">
        <f>H206</f>
        <v>5000000</v>
      </c>
      <c r="G197" s="158"/>
      <c r="H197" s="156"/>
    </row>
    <row r="198" spans="2:8" x14ac:dyDescent="0.2">
      <c r="B198" s="12" t="s">
        <v>19</v>
      </c>
      <c r="D198" s="7" t="s">
        <v>2</v>
      </c>
      <c r="F198" s="158" t="s">
        <v>51</v>
      </c>
      <c r="G198" s="156"/>
      <c r="H198" s="156"/>
    </row>
    <row r="199" spans="2:8" x14ac:dyDescent="0.2">
      <c r="B199" s="2" t="s">
        <v>12</v>
      </c>
      <c r="F199" s="6"/>
    </row>
    <row r="200" spans="2:8" x14ac:dyDescent="0.2">
      <c r="F200" s="6"/>
    </row>
    <row r="201" spans="2:8" ht="25.5" x14ac:dyDescent="0.2">
      <c r="B201" s="10" t="s">
        <v>0</v>
      </c>
      <c r="C201" s="159" t="s">
        <v>13</v>
      </c>
      <c r="D201" s="160"/>
      <c r="E201" s="159" t="s">
        <v>1</v>
      </c>
      <c r="F201" s="160"/>
      <c r="G201" s="160"/>
      <c r="H201" s="13" t="s">
        <v>15</v>
      </c>
    </row>
    <row r="202" spans="2:8" ht="38.25" customHeight="1" x14ac:dyDescent="0.2">
      <c r="B202" s="35" t="s">
        <v>14</v>
      </c>
      <c r="C202" s="145" t="s">
        <v>22</v>
      </c>
      <c r="D202" s="146"/>
      <c r="E202" s="147" t="s">
        <v>87</v>
      </c>
      <c r="F202" s="148"/>
      <c r="G202" s="149"/>
      <c r="H202" s="14">
        <f>25000*200</f>
        <v>5000000</v>
      </c>
    </row>
    <row r="203" spans="2:8" x14ac:dyDescent="0.2">
      <c r="B203" s="11"/>
      <c r="C203" s="150"/>
      <c r="D203" s="151"/>
      <c r="E203" s="147"/>
      <c r="F203" s="152"/>
      <c r="G203" s="153"/>
      <c r="H203" s="14"/>
    </row>
    <row r="204" spans="2:8" x14ac:dyDescent="0.2">
      <c r="B204" s="11"/>
      <c r="C204" s="142"/>
      <c r="D204" s="154"/>
      <c r="E204" s="147"/>
      <c r="F204" s="152"/>
      <c r="G204" s="153"/>
      <c r="H204" s="14"/>
    </row>
    <row r="205" spans="2:8" x14ac:dyDescent="0.2">
      <c r="B205" s="9"/>
      <c r="C205" s="140"/>
      <c r="D205" s="141"/>
      <c r="E205" s="140"/>
      <c r="F205" s="141"/>
      <c r="G205" s="141"/>
      <c r="H205" s="11"/>
    </row>
    <row r="206" spans="2:8" x14ac:dyDescent="0.2">
      <c r="B206" s="142" t="s">
        <v>18</v>
      </c>
      <c r="C206" s="143"/>
      <c r="D206" s="143"/>
      <c r="E206" s="143"/>
      <c r="F206" s="143"/>
      <c r="G206" s="144"/>
      <c r="H206" s="14">
        <f>SUM(H202:H204)</f>
        <v>5000000</v>
      </c>
    </row>
    <row r="207" spans="2:8" x14ac:dyDescent="0.2">
      <c r="F207" s="6"/>
    </row>
    <row r="208" spans="2:8" x14ac:dyDescent="0.2">
      <c r="F208" s="6"/>
    </row>
    <row r="209" spans="2:8" x14ac:dyDescent="0.2">
      <c r="F209" s="6"/>
    </row>
    <row r="210" spans="2:8" x14ac:dyDescent="0.2">
      <c r="F210" s="6"/>
    </row>
    <row r="211" spans="2:8" x14ac:dyDescent="0.2">
      <c r="F211" s="6"/>
    </row>
    <row r="212" spans="2:8" x14ac:dyDescent="0.2">
      <c r="F212" s="6"/>
    </row>
    <row r="213" spans="2:8" x14ac:dyDescent="0.2">
      <c r="F213" s="6"/>
    </row>
    <row r="214" spans="2:8" x14ac:dyDescent="0.2">
      <c r="B214" s="138" t="s">
        <v>20</v>
      </c>
      <c r="C214" s="139"/>
      <c r="D214" s="139"/>
      <c r="E214" s="139"/>
      <c r="F214" s="6"/>
      <c r="G214" s="138" t="s">
        <v>21</v>
      </c>
      <c r="H214" s="139"/>
    </row>
    <row r="215" spans="2:8" x14ac:dyDescent="0.2">
      <c r="B215" s="138" t="s">
        <v>23</v>
      </c>
      <c r="C215" s="139"/>
      <c r="D215" s="139"/>
      <c r="E215" s="139"/>
      <c r="F215" s="6"/>
      <c r="G215" s="138" t="s">
        <v>24</v>
      </c>
      <c r="H215" s="139"/>
    </row>
    <row r="219" spans="2:8" x14ac:dyDescent="0.2">
      <c r="B219" s="136" t="s">
        <v>47</v>
      </c>
      <c r="C219" s="137"/>
      <c r="D219" s="137"/>
      <c r="E219" s="137"/>
      <c r="G219" s="136" t="s">
        <v>69</v>
      </c>
      <c r="H219" s="137"/>
    </row>
    <row r="220" spans="2:8" x14ac:dyDescent="0.2">
      <c r="B220" s="138" t="s">
        <v>70</v>
      </c>
      <c r="C220" s="139"/>
      <c r="D220" s="139"/>
      <c r="E220" s="139"/>
      <c r="G220" s="138" t="s">
        <v>70</v>
      </c>
      <c r="H220" s="139"/>
    </row>
    <row r="221" spans="2:8" x14ac:dyDescent="0.2">
      <c r="B221" s="138" t="s">
        <v>48</v>
      </c>
      <c r="C221" s="139"/>
      <c r="D221" s="139"/>
      <c r="E221" s="139"/>
      <c r="G221" s="138" t="s">
        <v>71</v>
      </c>
      <c r="H221" s="139"/>
    </row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42" spans="1:8" x14ac:dyDescent="0.2">
      <c r="C242" s="3"/>
      <c r="D242" s="3"/>
      <c r="F242" s="3"/>
      <c r="G242" s="3"/>
      <c r="H242" s="3"/>
    </row>
    <row r="243" spans="1:8" ht="14.25" x14ac:dyDescent="0.2">
      <c r="A243" s="4"/>
      <c r="B243" s="4"/>
      <c r="C243" s="5"/>
      <c r="D243" s="131" t="s">
        <v>3</v>
      </c>
      <c r="E243" s="132"/>
      <c r="F243" s="132"/>
      <c r="G243" s="132"/>
      <c r="H243" s="5"/>
    </row>
    <row r="244" spans="1:8" ht="14.25" x14ac:dyDescent="0.2">
      <c r="A244" s="4"/>
      <c r="B244" s="4"/>
      <c r="C244" s="4"/>
      <c r="D244" s="131" t="s">
        <v>4</v>
      </c>
      <c r="E244" s="132"/>
      <c r="F244" s="132"/>
      <c r="G244" s="132"/>
      <c r="H244" s="4"/>
    </row>
    <row r="245" spans="1:8" ht="14.25" x14ac:dyDescent="0.2">
      <c r="A245" s="5"/>
      <c r="B245" s="5"/>
      <c r="C245" s="5"/>
      <c r="D245" s="133" t="s">
        <v>68</v>
      </c>
      <c r="E245" s="119"/>
      <c r="F245" s="119"/>
      <c r="G245" s="119"/>
      <c r="H245" s="4"/>
    </row>
    <row r="246" spans="1:8" ht="15" x14ac:dyDescent="0.2">
      <c r="A246" s="8"/>
      <c r="B246" s="8"/>
      <c r="C246" s="8"/>
      <c r="D246" s="38"/>
      <c r="E246" s="38"/>
      <c r="F246" s="38"/>
      <c r="G246" s="38"/>
      <c r="H246" s="8"/>
    </row>
    <row r="247" spans="1:8" ht="15" x14ac:dyDescent="0.2">
      <c r="A247" s="8"/>
      <c r="B247" s="8"/>
      <c r="C247" s="8"/>
      <c r="D247" s="134" t="s">
        <v>5</v>
      </c>
      <c r="E247" s="126"/>
      <c r="F247" s="126"/>
      <c r="G247" s="126"/>
      <c r="H247" s="8"/>
    </row>
    <row r="248" spans="1:8" x14ac:dyDescent="0.2">
      <c r="D248" s="39"/>
      <c r="E248" s="39"/>
      <c r="F248" s="40"/>
      <c r="G248" s="39"/>
    </row>
    <row r="249" spans="1:8" x14ac:dyDescent="0.2">
      <c r="D249" s="39"/>
      <c r="E249" s="39"/>
      <c r="F249" s="40"/>
      <c r="G249" s="39"/>
    </row>
    <row r="250" spans="1:8" x14ac:dyDescent="0.2">
      <c r="D250" s="39"/>
      <c r="E250" s="39"/>
      <c r="F250" s="40"/>
      <c r="G250" s="39"/>
    </row>
    <row r="251" spans="1:8" ht="12.75" customHeight="1" x14ac:dyDescent="0.2">
      <c r="B251" s="41" t="s">
        <v>6</v>
      </c>
      <c r="C251" s="41"/>
      <c r="D251" s="41" t="s">
        <v>2</v>
      </c>
      <c r="E251" s="135" t="s">
        <v>92</v>
      </c>
      <c r="F251" s="135"/>
      <c r="G251" s="135"/>
      <c r="H251" s="135"/>
    </row>
    <row r="252" spans="1:8" ht="14.25" customHeight="1" x14ac:dyDescent="0.2">
      <c r="B252" s="41" t="s">
        <v>7</v>
      </c>
      <c r="C252" s="41"/>
      <c r="D252" s="41" t="s">
        <v>2</v>
      </c>
      <c r="E252" s="7"/>
      <c r="F252" s="127" t="s">
        <v>89</v>
      </c>
      <c r="G252" s="126"/>
      <c r="H252" s="39"/>
    </row>
    <row r="253" spans="1:8" x14ac:dyDescent="0.2">
      <c r="B253" s="41" t="s">
        <v>8</v>
      </c>
      <c r="C253" s="41"/>
      <c r="D253" s="41" t="s">
        <v>2</v>
      </c>
      <c r="E253" s="7"/>
      <c r="F253" s="125" t="s">
        <v>16</v>
      </c>
      <c r="G253" s="126"/>
      <c r="H253" s="39"/>
    </row>
    <row r="254" spans="1:8" ht="15.75" customHeight="1" x14ac:dyDescent="0.2">
      <c r="B254" s="41" t="s">
        <v>9</v>
      </c>
      <c r="C254" s="41"/>
      <c r="D254" s="41" t="s">
        <v>2</v>
      </c>
      <c r="E254" s="7"/>
      <c r="F254" s="125" t="s">
        <v>17</v>
      </c>
      <c r="G254" s="126"/>
      <c r="H254" s="39"/>
    </row>
    <row r="255" spans="1:8" ht="15" customHeight="1" x14ac:dyDescent="0.2">
      <c r="B255" s="41" t="s">
        <v>10</v>
      </c>
      <c r="C255" s="41"/>
      <c r="D255" s="41" t="s">
        <v>2</v>
      </c>
      <c r="E255" s="7"/>
      <c r="F255" s="127" t="str">
        <f>F252</f>
        <v xml:space="preserve"> 17 April  2025</v>
      </c>
      <c r="G255" s="126"/>
      <c r="H255" s="39"/>
    </row>
    <row r="256" spans="1:8" x14ac:dyDescent="0.2">
      <c r="B256" s="39"/>
      <c r="C256" s="39"/>
      <c r="D256" s="39"/>
      <c r="F256" s="40"/>
      <c r="G256" s="39"/>
      <c r="H256" s="39"/>
    </row>
    <row r="257" spans="2:8" ht="17.25" customHeight="1" x14ac:dyDescent="0.2">
      <c r="B257" s="41" t="s">
        <v>11</v>
      </c>
      <c r="C257" s="39"/>
      <c r="D257" s="41" t="s">
        <v>2</v>
      </c>
      <c r="F257" s="43">
        <f>H266</f>
        <v>9500000</v>
      </c>
      <c r="G257" s="128"/>
      <c r="H257" s="126"/>
    </row>
    <row r="258" spans="2:8" x14ac:dyDescent="0.2">
      <c r="B258" s="42" t="s">
        <v>19</v>
      </c>
      <c r="C258" s="39"/>
      <c r="D258" s="41" t="s">
        <v>2</v>
      </c>
      <c r="F258" s="128" t="s">
        <v>91</v>
      </c>
      <c r="G258" s="126"/>
      <c r="H258" s="126"/>
    </row>
    <row r="259" spans="2:8" x14ac:dyDescent="0.2">
      <c r="B259" s="39" t="s">
        <v>12</v>
      </c>
      <c r="C259" s="39"/>
      <c r="D259" s="39"/>
      <c r="E259" s="39"/>
      <c r="F259" s="40"/>
      <c r="G259" s="39"/>
      <c r="H259" s="39"/>
    </row>
    <row r="260" spans="2:8" x14ac:dyDescent="0.2">
      <c r="B260" s="39"/>
      <c r="C260" s="39"/>
      <c r="D260" s="39"/>
      <c r="E260" s="39"/>
      <c r="F260" s="40"/>
      <c r="G260" s="39"/>
      <c r="H260" s="39"/>
    </row>
    <row r="261" spans="2:8" ht="25.5" x14ac:dyDescent="0.2">
      <c r="B261" s="44" t="s">
        <v>0</v>
      </c>
      <c r="C261" s="129" t="s">
        <v>13</v>
      </c>
      <c r="D261" s="130"/>
      <c r="E261" s="129" t="s">
        <v>1</v>
      </c>
      <c r="F261" s="130"/>
      <c r="G261" s="130"/>
      <c r="H261" s="45" t="s">
        <v>15</v>
      </c>
    </row>
    <row r="262" spans="2:8" ht="38.25" customHeight="1" x14ac:dyDescent="0.2">
      <c r="B262" s="46" t="s">
        <v>14</v>
      </c>
      <c r="C262" s="114" t="s">
        <v>22</v>
      </c>
      <c r="D262" s="115"/>
      <c r="E262" s="122" t="s">
        <v>90</v>
      </c>
      <c r="F262" s="123"/>
      <c r="G262" s="123"/>
      <c r="H262" s="47">
        <v>9500000</v>
      </c>
    </row>
    <row r="263" spans="2:8" x14ac:dyDescent="0.2">
      <c r="B263" s="41"/>
      <c r="C263" s="124"/>
      <c r="D263" s="124"/>
      <c r="E263" s="122"/>
      <c r="F263" s="122"/>
      <c r="G263" s="122"/>
      <c r="H263" s="47"/>
    </row>
    <row r="264" spans="2:8" x14ac:dyDescent="0.2">
      <c r="B264" s="41"/>
      <c r="C264" s="120"/>
      <c r="D264" s="120"/>
      <c r="E264" s="122"/>
      <c r="F264" s="122"/>
      <c r="G264" s="122"/>
      <c r="H264" s="47"/>
    </row>
    <row r="265" spans="2:8" x14ac:dyDescent="0.2">
      <c r="B265" s="39"/>
      <c r="C265" s="118"/>
      <c r="D265" s="119"/>
      <c r="E265" s="118"/>
      <c r="F265" s="119"/>
      <c r="G265" s="119"/>
      <c r="H265" s="41"/>
    </row>
    <row r="266" spans="2:8" x14ac:dyDescent="0.2">
      <c r="B266" s="120" t="s">
        <v>18</v>
      </c>
      <c r="C266" s="121"/>
      <c r="D266" s="121"/>
      <c r="E266" s="121"/>
      <c r="F266" s="121"/>
      <c r="G266" s="121"/>
      <c r="H266" s="47">
        <f>SUM(H262:H264)</f>
        <v>9500000</v>
      </c>
    </row>
    <row r="267" spans="2:8" x14ac:dyDescent="0.2">
      <c r="F267" s="6"/>
    </row>
    <row r="268" spans="2:8" x14ac:dyDescent="0.2">
      <c r="F268" s="6"/>
    </row>
    <row r="269" spans="2:8" x14ac:dyDescent="0.2">
      <c r="F269" s="6"/>
    </row>
    <row r="270" spans="2:8" x14ac:dyDescent="0.2">
      <c r="F270" s="6"/>
    </row>
    <row r="271" spans="2:8" x14ac:dyDescent="0.2">
      <c r="F271" s="6"/>
    </row>
    <row r="272" spans="2:8" x14ac:dyDescent="0.2">
      <c r="F272" s="6"/>
    </row>
    <row r="273" spans="2:8" x14ac:dyDescent="0.2">
      <c r="B273" s="39"/>
      <c r="C273" s="39"/>
      <c r="D273" s="39"/>
      <c r="E273" s="39"/>
      <c r="F273" s="40"/>
      <c r="G273" s="39"/>
      <c r="H273" s="39"/>
    </row>
    <row r="274" spans="2:8" x14ac:dyDescent="0.2">
      <c r="B274" s="116" t="s">
        <v>20</v>
      </c>
      <c r="C274" s="117"/>
      <c r="D274" s="117"/>
      <c r="E274" s="117"/>
      <c r="F274" s="40"/>
      <c r="G274" s="116" t="s">
        <v>21</v>
      </c>
      <c r="H274" s="117"/>
    </row>
    <row r="275" spans="2:8" x14ac:dyDescent="0.2">
      <c r="B275" s="116" t="s">
        <v>23</v>
      </c>
      <c r="C275" s="117"/>
      <c r="D275" s="117"/>
      <c r="E275" s="117"/>
      <c r="F275" s="40"/>
      <c r="G275" s="116" t="s">
        <v>24</v>
      </c>
      <c r="H275" s="117"/>
    </row>
    <row r="276" spans="2:8" x14ac:dyDescent="0.2">
      <c r="B276" s="39"/>
      <c r="C276" s="39"/>
      <c r="D276" s="39"/>
      <c r="E276" s="39"/>
      <c r="F276" s="39"/>
      <c r="G276" s="39"/>
      <c r="H276" s="39"/>
    </row>
    <row r="277" spans="2:8" x14ac:dyDescent="0.2">
      <c r="B277" s="39"/>
      <c r="C277" s="39"/>
      <c r="D277" s="39"/>
      <c r="E277" s="39"/>
      <c r="F277" s="39"/>
      <c r="G277" s="39"/>
      <c r="H277" s="39"/>
    </row>
    <row r="278" spans="2:8" x14ac:dyDescent="0.2">
      <c r="B278" s="39"/>
      <c r="C278" s="39"/>
      <c r="D278" s="39"/>
      <c r="E278" s="39"/>
      <c r="F278" s="39"/>
      <c r="G278" s="39"/>
      <c r="H278" s="39"/>
    </row>
    <row r="279" spans="2:8" x14ac:dyDescent="0.2">
      <c r="B279" s="114" t="s">
        <v>47</v>
      </c>
      <c r="C279" s="115"/>
      <c r="D279" s="115"/>
      <c r="E279" s="115"/>
      <c r="F279" s="39"/>
      <c r="G279" s="114" t="s">
        <v>69</v>
      </c>
      <c r="H279" s="115"/>
    </row>
    <row r="280" spans="2:8" x14ac:dyDescent="0.2">
      <c r="B280" s="116" t="s">
        <v>70</v>
      </c>
      <c r="C280" s="117"/>
      <c r="D280" s="117"/>
      <c r="E280" s="117"/>
      <c r="F280" s="39"/>
      <c r="G280" s="116" t="s">
        <v>70</v>
      </c>
      <c r="H280" s="117"/>
    </row>
    <row r="281" spans="2:8" x14ac:dyDescent="0.2">
      <c r="B281" s="116" t="s">
        <v>48</v>
      </c>
      <c r="C281" s="117"/>
      <c r="D281" s="117"/>
      <c r="E281" s="117"/>
      <c r="F281" s="39"/>
      <c r="G281" s="116" t="s">
        <v>71</v>
      </c>
      <c r="H281" s="117"/>
    </row>
    <row r="282" spans="2:8" x14ac:dyDescent="0.2">
      <c r="B282" s="39"/>
      <c r="C282" s="39"/>
      <c r="D282" s="39"/>
      <c r="E282" s="39"/>
      <c r="F282" s="39"/>
      <c r="G282" s="39"/>
      <c r="H282" s="39"/>
    </row>
    <row r="283" spans="2:8" x14ac:dyDescent="0.2">
      <c r="B283" s="39"/>
      <c r="C283" s="39"/>
      <c r="D283" s="39"/>
      <c r="E283" s="39"/>
      <c r="F283" s="39"/>
      <c r="G283" s="39"/>
      <c r="H283" s="39"/>
    </row>
    <row r="284" spans="2:8" x14ac:dyDescent="0.2">
      <c r="B284" s="39"/>
      <c r="C284" s="39"/>
      <c r="D284" s="39"/>
      <c r="E284" s="39"/>
      <c r="F284" s="39"/>
      <c r="G284" s="39"/>
      <c r="H284" s="39"/>
    </row>
  </sheetData>
  <mergeCells count="160">
    <mergeCell ref="D3:G3"/>
    <mergeCell ref="D4:G4"/>
    <mergeCell ref="D5:G5"/>
    <mergeCell ref="D7:G7"/>
    <mergeCell ref="F11:H11"/>
    <mergeCell ref="F12:G12"/>
    <mergeCell ref="C22:D22"/>
    <mergeCell ref="E22:G22"/>
    <mergeCell ref="C23:D23"/>
    <mergeCell ref="E23:G23"/>
    <mergeCell ref="C24:D24"/>
    <mergeCell ref="E24:G24"/>
    <mergeCell ref="F13:G13"/>
    <mergeCell ref="F14:G14"/>
    <mergeCell ref="F15:G15"/>
    <mergeCell ref="G17:H17"/>
    <mergeCell ref="F18:H18"/>
    <mergeCell ref="C21:D21"/>
    <mergeCell ref="E21:G21"/>
    <mergeCell ref="B39:E39"/>
    <mergeCell ref="G39:H39"/>
    <mergeCell ref="B40:E40"/>
    <mergeCell ref="G40:H40"/>
    <mergeCell ref="B41:E41"/>
    <mergeCell ref="G41:H41"/>
    <mergeCell ref="C25:D25"/>
    <mergeCell ref="E25:G25"/>
    <mergeCell ref="B26:G26"/>
    <mergeCell ref="B34:E34"/>
    <mergeCell ref="G34:H34"/>
    <mergeCell ref="B35:E35"/>
    <mergeCell ref="G35:H35"/>
    <mergeCell ref="F73:G73"/>
    <mergeCell ref="F74:G74"/>
    <mergeCell ref="F75:G75"/>
    <mergeCell ref="G77:H77"/>
    <mergeCell ref="F78:H78"/>
    <mergeCell ref="C81:D81"/>
    <mergeCell ref="E81:G81"/>
    <mergeCell ref="D63:G63"/>
    <mergeCell ref="D64:G64"/>
    <mergeCell ref="D65:G65"/>
    <mergeCell ref="D67:G67"/>
    <mergeCell ref="F71:H71"/>
    <mergeCell ref="F72:G72"/>
    <mergeCell ref="C85:D85"/>
    <mergeCell ref="E85:G85"/>
    <mergeCell ref="B86:G86"/>
    <mergeCell ref="B94:E94"/>
    <mergeCell ref="G94:H94"/>
    <mergeCell ref="B95:E95"/>
    <mergeCell ref="G95:H95"/>
    <mergeCell ref="C82:D82"/>
    <mergeCell ref="E82:G82"/>
    <mergeCell ref="C83:D83"/>
    <mergeCell ref="E83:G83"/>
    <mergeCell ref="C84:D84"/>
    <mergeCell ref="E84:G84"/>
    <mergeCell ref="D123:G123"/>
    <mergeCell ref="D124:G124"/>
    <mergeCell ref="D125:G125"/>
    <mergeCell ref="D127:G127"/>
    <mergeCell ref="F131:H131"/>
    <mergeCell ref="F132:G132"/>
    <mergeCell ref="B99:E99"/>
    <mergeCell ref="G99:H99"/>
    <mergeCell ref="B100:E100"/>
    <mergeCell ref="G100:H100"/>
    <mergeCell ref="B101:E101"/>
    <mergeCell ref="G101:H101"/>
    <mergeCell ref="C142:D142"/>
    <mergeCell ref="E142:G142"/>
    <mergeCell ref="C143:D143"/>
    <mergeCell ref="E143:G143"/>
    <mergeCell ref="C144:D144"/>
    <mergeCell ref="E144:G144"/>
    <mergeCell ref="F133:G133"/>
    <mergeCell ref="F134:G134"/>
    <mergeCell ref="F135:G135"/>
    <mergeCell ref="G137:H137"/>
    <mergeCell ref="F138:H138"/>
    <mergeCell ref="C141:D141"/>
    <mergeCell ref="E141:G141"/>
    <mergeCell ref="B159:E159"/>
    <mergeCell ref="G159:H159"/>
    <mergeCell ref="B160:E160"/>
    <mergeCell ref="G160:H160"/>
    <mergeCell ref="B161:E161"/>
    <mergeCell ref="G161:H161"/>
    <mergeCell ref="C145:D145"/>
    <mergeCell ref="E145:G145"/>
    <mergeCell ref="B146:G146"/>
    <mergeCell ref="B154:E154"/>
    <mergeCell ref="G154:H154"/>
    <mergeCell ref="B155:E155"/>
    <mergeCell ref="G155:H155"/>
    <mergeCell ref="F193:G193"/>
    <mergeCell ref="F194:G194"/>
    <mergeCell ref="F195:G195"/>
    <mergeCell ref="G197:H197"/>
    <mergeCell ref="F198:H198"/>
    <mergeCell ref="C201:D201"/>
    <mergeCell ref="E201:G201"/>
    <mergeCell ref="D183:G183"/>
    <mergeCell ref="D184:G184"/>
    <mergeCell ref="D185:G185"/>
    <mergeCell ref="D187:G187"/>
    <mergeCell ref="F191:H191"/>
    <mergeCell ref="F192:G192"/>
    <mergeCell ref="C205:D205"/>
    <mergeCell ref="E205:G205"/>
    <mergeCell ref="B206:G206"/>
    <mergeCell ref="B214:E214"/>
    <mergeCell ref="G214:H214"/>
    <mergeCell ref="B215:E215"/>
    <mergeCell ref="G215:H215"/>
    <mergeCell ref="C202:D202"/>
    <mergeCell ref="E202:G202"/>
    <mergeCell ref="C203:D203"/>
    <mergeCell ref="E203:G203"/>
    <mergeCell ref="C204:D204"/>
    <mergeCell ref="E204:G204"/>
    <mergeCell ref="D243:G243"/>
    <mergeCell ref="D244:G244"/>
    <mergeCell ref="D245:G245"/>
    <mergeCell ref="D247:G247"/>
    <mergeCell ref="F252:G252"/>
    <mergeCell ref="E251:H251"/>
    <mergeCell ref="B219:E219"/>
    <mergeCell ref="G219:H219"/>
    <mergeCell ref="B220:E220"/>
    <mergeCell ref="G220:H220"/>
    <mergeCell ref="B221:E221"/>
    <mergeCell ref="G221:H221"/>
    <mergeCell ref="C262:D262"/>
    <mergeCell ref="E262:G262"/>
    <mergeCell ref="C263:D263"/>
    <mergeCell ref="E263:G263"/>
    <mergeCell ref="C264:D264"/>
    <mergeCell ref="E264:G264"/>
    <mergeCell ref="F253:G253"/>
    <mergeCell ref="F254:G254"/>
    <mergeCell ref="F255:G255"/>
    <mergeCell ref="G257:H257"/>
    <mergeCell ref="F258:H258"/>
    <mergeCell ref="C261:D261"/>
    <mergeCell ref="E261:G261"/>
    <mergeCell ref="B279:E279"/>
    <mergeCell ref="G279:H279"/>
    <mergeCell ref="B280:E280"/>
    <mergeCell ref="G280:H280"/>
    <mergeCell ref="B281:E281"/>
    <mergeCell ref="G281:H281"/>
    <mergeCell ref="C265:D265"/>
    <mergeCell ref="E265:G265"/>
    <mergeCell ref="B266:G266"/>
    <mergeCell ref="B274:E274"/>
    <mergeCell ref="G274:H274"/>
    <mergeCell ref="B275:E275"/>
    <mergeCell ref="G275:H275"/>
  </mergeCells>
  <printOptions horizontalCentered="1"/>
  <pageMargins left="0.6692913385826772" right="0.70866141732283472" top="0.59055118110236227" bottom="0.74803149606299213" header="0.31496062992125984" footer="0.31496062992125984"/>
  <pageSetup paperSize="9" scale="90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1:N285"/>
  <sheetViews>
    <sheetView tabSelected="1" topLeftCell="A70" zoomScale="85" zoomScaleNormal="85" workbookViewId="0">
      <selection activeCell="C81" sqref="C81:D81"/>
    </sheetView>
  </sheetViews>
  <sheetFormatPr defaultRowHeight="12.75" x14ac:dyDescent="0.2"/>
  <cols>
    <col min="1" max="1" width="6.1640625" customWidth="1"/>
    <col min="2" max="2" width="28.5" customWidth="1"/>
    <col min="3" max="4" width="24.1640625" customWidth="1"/>
    <col min="5" max="5" width="35" customWidth="1"/>
  </cols>
  <sheetData>
    <row r="1" spans="1:5" ht="15.75" x14ac:dyDescent="0.2">
      <c r="A1" s="173" t="s">
        <v>99</v>
      </c>
      <c r="B1" s="173"/>
      <c r="C1" s="173"/>
      <c r="D1" s="173"/>
      <c r="E1" s="173"/>
    </row>
    <row r="3" spans="1:5" ht="20.25" customHeight="1" x14ac:dyDescent="0.2">
      <c r="A3" s="171" t="s">
        <v>25</v>
      </c>
      <c r="B3" s="21" t="s">
        <v>55</v>
      </c>
      <c r="C3" s="21" t="s">
        <v>56</v>
      </c>
      <c r="D3" s="171" t="s">
        <v>131</v>
      </c>
      <c r="E3" s="171" t="s">
        <v>26</v>
      </c>
    </row>
    <row r="4" spans="1:5" ht="15.75" x14ac:dyDescent="0.2">
      <c r="A4" s="172"/>
      <c r="B4" s="25" t="s">
        <v>57</v>
      </c>
      <c r="C4" s="23"/>
      <c r="D4" s="172"/>
      <c r="E4" s="172"/>
    </row>
    <row r="5" spans="1:5" ht="15.75" x14ac:dyDescent="0.2">
      <c r="A5" s="22">
        <v>1</v>
      </c>
      <c r="B5" s="23" t="s">
        <v>118</v>
      </c>
      <c r="C5" s="24">
        <v>100000</v>
      </c>
      <c r="D5" s="24">
        <f>C5*100</f>
        <v>10000000</v>
      </c>
      <c r="E5" s="23" t="s">
        <v>67</v>
      </c>
    </row>
    <row r="6" spans="1:5" ht="31.5" x14ac:dyDescent="0.2">
      <c r="A6" s="22">
        <v>2</v>
      </c>
      <c r="B6" s="23" t="s">
        <v>119</v>
      </c>
      <c r="C6" s="24">
        <v>0</v>
      </c>
      <c r="D6" s="24">
        <f>C6*100</f>
        <v>0</v>
      </c>
      <c r="E6" s="26" t="s">
        <v>100</v>
      </c>
    </row>
    <row r="7" spans="1:5" ht="15.75" x14ac:dyDescent="0.2">
      <c r="A7" s="22">
        <v>3</v>
      </c>
      <c r="B7" s="23" t="s">
        <v>83</v>
      </c>
      <c r="C7" s="24">
        <v>0</v>
      </c>
      <c r="D7" s="24"/>
      <c r="E7" s="23" t="s">
        <v>67</v>
      </c>
    </row>
    <row r="8" spans="1:5" ht="15.75" x14ac:dyDescent="0.2">
      <c r="A8" s="22">
        <v>4</v>
      </c>
      <c r="B8" s="23" t="s">
        <v>102</v>
      </c>
      <c r="C8" s="24">
        <v>0</v>
      </c>
      <c r="D8" s="24"/>
      <c r="E8" s="23" t="s">
        <v>105</v>
      </c>
    </row>
    <row r="9" spans="1:5" ht="15.75" x14ac:dyDescent="0.2">
      <c r="A9" s="169" t="s">
        <v>125</v>
      </c>
      <c r="B9" s="170"/>
      <c r="C9" s="27">
        <f>C5+C6</f>
        <v>100000</v>
      </c>
      <c r="D9" s="27">
        <f>D5+D6</f>
        <v>10000000</v>
      </c>
      <c r="E9" s="28"/>
    </row>
    <row r="10" spans="1:5" ht="15.75" x14ac:dyDescent="0.2">
      <c r="A10" s="22"/>
      <c r="B10" s="25" t="s">
        <v>49</v>
      </c>
      <c r="C10" s="24"/>
      <c r="D10" s="24"/>
      <c r="E10" s="23"/>
    </row>
    <row r="11" spans="1:5" ht="15.75" x14ac:dyDescent="0.2">
      <c r="A11" s="22">
        <v>1</v>
      </c>
      <c r="B11" s="23" t="s">
        <v>120</v>
      </c>
      <c r="C11" s="24">
        <v>0</v>
      </c>
      <c r="D11" s="24"/>
      <c r="E11" s="23" t="s">
        <v>67</v>
      </c>
    </row>
    <row r="12" spans="1:5" ht="31.5" x14ac:dyDescent="0.2">
      <c r="A12" s="22">
        <v>2</v>
      </c>
      <c r="B12" s="23" t="s">
        <v>121</v>
      </c>
      <c r="C12" s="24">
        <v>0</v>
      </c>
      <c r="D12" s="24"/>
      <c r="E12" s="26" t="s">
        <v>100</v>
      </c>
    </row>
    <row r="13" spans="1:5" ht="15.75" x14ac:dyDescent="0.2">
      <c r="A13" s="22">
        <v>3</v>
      </c>
      <c r="B13" s="23" t="s">
        <v>54</v>
      </c>
      <c r="C13" s="24">
        <v>0</v>
      </c>
      <c r="D13" s="24"/>
      <c r="E13" s="23" t="s">
        <v>67</v>
      </c>
    </row>
    <row r="14" spans="1:5" ht="15.75" x14ac:dyDescent="0.2">
      <c r="A14" s="22">
        <v>4</v>
      </c>
      <c r="B14" s="23" t="s">
        <v>103</v>
      </c>
      <c r="C14" s="24">
        <f>330</f>
        <v>330</v>
      </c>
      <c r="D14" s="24">
        <f>C14*10000</f>
        <v>3300000</v>
      </c>
      <c r="E14" s="23" t="s">
        <v>105</v>
      </c>
    </row>
    <row r="15" spans="1:5" ht="15.75" x14ac:dyDescent="0.2">
      <c r="A15" s="169" t="s">
        <v>126</v>
      </c>
      <c r="B15" s="170"/>
      <c r="C15" s="27">
        <f>C11+C12</f>
        <v>0</v>
      </c>
      <c r="D15" s="27"/>
      <c r="E15" s="28"/>
    </row>
    <row r="16" spans="1:5" ht="15.75" x14ac:dyDescent="0.2">
      <c r="A16" s="22"/>
      <c r="B16" s="25" t="s">
        <v>50</v>
      </c>
      <c r="C16" s="24"/>
      <c r="D16" s="24"/>
      <c r="E16" s="23"/>
    </row>
    <row r="17" spans="1:14" ht="15.75" x14ac:dyDescent="0.2">
      <c r="A17" s="22">
        <v>1</v>
      </c>
      <c r="B17" s="23" t="s">
        <v>122</v>
      </c>
      <c r="C17" s="24">
        <v>0</v>
      </c>
      <c r="D17" s="24"/>
      <c r="E17" s="23" t="s">
        <v>67</v>
      </c>
    </row>
    <row r="18" spans="1:14" ht="31.5" x14ac:dyDescent="0.2">
      <c r="A18" s="22">
        <v>2</v>
      </c>
      <c r="B18" s="23" t="s">
        <v>123</v>
      </c>
      <c r="C18" s="24">
        <v>0</v>
      </c>
      <c r="D18" s="24"/>
      <c r="E18" s="26" t="s">
        <v>100</v>
      </c>
      <c r="K18" s="174">
        <f>D5+D14+D29+D41</f>
        <v>23800000</v>
      </c>
      <c r="L18" s="175"/>
      <c r="M18" s="175"/>
      <c r="N18" s="175"/>
    </row>
    <row r="19" spans="1:14" ht="15.75" x14ac:dyDescent="0.2">
      <c r="A19" s="22">
        <v>3</v>
      </c>
      <c r="B19" s="23" t="s">
        <v>84</v>
      </c>
      <c r="C19" s="24">
        <v>0</v>
      </c>
      <c r="D19" s="24"/>
      <c r="E19" s="23" t="s">
        <v>67</v>
      </c>
    </row>
    <row r="20" spans="1:14" ht="15.75" x14ac:dyDescent="0.2">
      <c r="A20" s="22">
        <v>4</v>
      </c>
      <c r="B20" s="23" t="s">
        <v>104</v>
      </c>
      <c r="C20" s="24">
        <v>0</v>
      </c>
      <c r="D20" s="24"/>
      <c r="E20" s="23" t="s">
        <v>105</v>
      </c>
    </row>
    <row r="21" spans="1:14" ht="15.75" x14ac:dyDescent="0.2">
      <c r="A21" s="169" t="s">
        <v>127</v>
      </c>
      <c r="B21" s="170"/>
      <c r="C21" s="27">
        <f>SUM(C17:C20)</f>
        <v>0</v>
      </c>
      <c r="D21" s="27"/>
      <c r="E21" s="28"/>
    </row>
    <row r="25" spans="1:14" ht="15.75" x14ac:dyDescent="0.2">
      <c r="A25" s="173" t="s">
        <v>101</v>
      </c>
      <c r="B25" s="173"/>
      <c r="C25" s="173"/>
      <c r="D25" s="173"/>
      <c r="E25" s="173"/>
    </row>
    <row r="27" spans="1:14" ht="20.25" customHeight="1" x14ac:dyDescent="0.2">
      <c r="A27" s="171" t="s">
        <v>25</v>
      </c>
      <c r="B27" s="21" t="s">
        <v>55</v>
      </c>
      <c r="C27" s="21" t="s">
        <v>56</v>
      </c>
      <c r="D27" s="171" t="s">
        <v>131</v>
      </c>
      <c r="E27" s="171" t="s">
        <v>26</v>
      </c>
    </row>
    <row r="28" spans="1:14" ht="15.75" x14ac:dyDescent="0.2">
      <c r="A28" s="172"/>
      <c r="B28" s="25" t="s">
        <v>57</v>
      </c>
      <c r="C28" s="23"/>
      <c r="D28" s="172"/>
      <c r="E28" s="172"/>
    </row>
    <row r="29" spans="1:14" ht="15.75" x14ac:dyDescent="0.2">
      <c r="A29" s="22">
        <v>1</v>
      </c>
      <c r="B29" s="23" t="s">
        <v>118</v>
      </c>
      <c r="C29" s="24">
        <f>75000</f>
        <v>75000</v>
      </c>
      <c r="D29" s="24">
        <f>C29*100</f>
        <v>7500000</v>
      </c>
      <c r="E29" s="23" t="s">
        <v>67</v>
      </c>
    </row>
    <row r="30" spans="1:14" ht="31.5" x14ac:dyDescent="0.2">
      <c r="A30" s="22">
        <v>2</v>
      </c>
      <c r="B30" s="23" t="s">
        <v>119</v>
      </c>
      <c r="C30" s="24">
        <f>10000+3000+500</f>
        <v>13500</v>
      </c>
      <c r="D30" s="24">
        <f>C30*100</f>
        <v>1350000</v>
      </c>
      <c r="E30" s="26" t="s">
        <v>100</v>
      </c>
    </row>
    <row r="31" spans="1:14" ht="15.75" x14ac:dyDescent="0.2">
      <c r="A31" s="22">
        <v>3</v>
      </c>
      <c r="B31" s="23" t="s">
        <v>83</v>
      </c>
      <c r="C31" s="24">
        <v>0</v>
      </c>
      <c r="D31" s="24">
        <f t="shared" ref="D31:D32" si="0">C31*200</f>
        <v>0</v>
      </c>
      <c r="E31" s="23" t="s">
        <v>67</v>
      </c>
    </row>
    <row r="32" spans="1:14" ht="15.75" x14ac:dyDescent="0.2">
      <c r="A32" s="22">
        <v>4</v>
      </c>
      <c r="B32" s="23" t="s">
        <v>102</v>
      </c>
      <c r="C32" s="24">
        <v>0</v>
      </c>
      <c r="D32" s="24">
        <f t="shared" si="0"/>
        <v>0</v>
      </c>
      <c r="E32" s="23" t="s">
        <v>105</v>
      </c>
    </row>
    <row r="33" spans="1:5" ht="15.75" x14ac:dyDescent="0.2">
      <c r="A33" s="169" t="s">
        <v>125</v>
      </c>
      <c r="B33" s="170"/>
      <c r="C33" s="27">
        <f>SUM(C29:C32)</f>
        <v>88500</v>
      </c>
      <c r="D33" s="27">
        <f>SUM(D29:D32)</f>
        <v>8850000</v>
      </c>
      <c r="E33" s="28"/>
    </row>
    <row r="34" spans="1:5" ht="15.75" x14ac:dyDescent="0.2">
      <c r="A34" s="22"/>
      <c r="B34" s="25" t="s">
        <v>49</v>
      </c>
      <c r="C34" s="24"/>
      <c r="D34" s="24"/>
      <c r="E34" s="23"/>
    </row>
    <row r="35" spans="1:5" ht="15.75" x14ac:dyDescent="0.2">
      <c r="A35" s="22">
        <v>1</v>
      </c>
      <c r="B35" s="23" t="s">
        <v>120</v>
      </c>
      <c r="C35" s="24">
        <v>0</v>
      </c>
      <c r="D35" s="24">
        <f t="shared" ref="D35:D38" si="1">C35*200</f>
        <v>0</v>
      </c>
      <c r="E35" s="23" t="s">
        <v>67</v>
      </c>
    </row>
    <row r="36" spans="1:5" ht="31.5" x14ac:dyDescent="0.2">
      <c r="A36" s="22">
        <v>2</v>
      </c>
      <c r="B36" s="23" t="s">
        <v>121</v>
      </c>
      <c r="C36" s="24">
        <f>5000</f>
        <v>5000</v>
      </c>
      <c r="D36" s="24">
        <f>C36*60</f>
        <v>300000</v>
      </c>
      <c r="E36" s="26" t="s">
        <v>100</v>
      </c>
    </row>
    <row r="37" spans="1:5" ht="15.75" x14ac:dyDescent="0.2">
      <c r="A37" s="22">
        <v>3</v>
      </c>
      <c r="B37" s="23" t="s">
        <v>54</v>
      </c>
      <c r="C37" s="24">
        <v>0</v>
      </c>
      <c r="D37" s="24">
        <f t="shared" si="1"/>
        <v>0</v>
      </c>
      <c r="E37" s="23" t="s">
        <v>67</v>
      </c>
    </row>
    <row r="38" spans="1:5" ht="15.75" x14ac:dyDescent="0.2">
      <c r="A38" s="22">
        <v>4</v>
      </c>
      <c r="B38" s="23" t="s">
        <v>103</v>
      </c>
      <c r="C38" s="24">
        <v>0</v>
      </c>
      <c r="D38" s="24">
        <f t="shared" si="1"/>
        <v>0</v>
      </c>
      <c r="E38" s="23" t="s">
        <v>105</v>
      </c>
    </row>
    <row r="39" spans="1:5" ht="15.75" x14ac:dyDescent="0.2">
      <c r="A39" s="169" t="s">
        <v>126</v>
      </c>
      <c r="B39" s="170"/>
      <c r="C39" s="27">
        <f>SUM(C35:C38)</f>
        <v>5000</v>
      </c>
      <c r="D39" s="27">
        <f>SUM(D35:D38)</f>
        <v>300000</v>
      </c>
      <c r="E39" s="28"/>
    </row>
    <row r="40" spans="1:5" ht="15.75" x14ac:dyDescent="0.2">
      <c r="A40" s="22"/>
      <c r="B40" s="25" t="s">
        <v>50</v>
      </c>
      <c r="C40" s="24"/>
      <c r="D40" s="24"/>
      <c r="E40" s="23"/>
    </row>
    <row r="41" spans="1:5" ht="15.75" x14ac:dyDescent="0.2">
      <c r="A41" s="22">
        <v>1</v>
      </c>
      <c r="B41" s="23" t="s">
        <v>122</v>
      </c>
      <c r="C41" s="24">
        <f>15000</f>
        <v>15000</v>
      </c>
      <c r="D41" s="24">
        <f>C41*200</f>
        <v>3000000</v>
      </c>
      <c r="E41" s="23" t="s">
        <v>67</v>
      </c>
    </row>
    <row r="42" spans="1:5" ht="31.5" x14ac:dyDescent="0.2">
      <c r="A42" s="22">
        <v>2</v>
      </c>
      <c r="B42" s="23" t="s">
        <v>123</v>
      </c>
      <c r="C42" s="24">
        <v>0</v>
      </c>
      <c r="D42" s="24">
        <f t="shared" ref="D42:D44" si="2">C42*200</f>
        <v>0</v>
      </c>
      <c r="E42" s="26" t="s">
        <v>100</v>
      </c>
    </row>
    <row r="43" spans="1:5" ht="15.75" x14ac:dyDescent="0.2">
      <c r="A43" s="22">
        <v>3</v>
      </c>
      <c r="B43" s="23" t="s">
        <v>84</v>
      </c>
      <c r="C43" s="24">
        <v>0</v>
      </c>
      <c r="D43" s="24">
        <f t="shared" si="2"/>
        <v>0</v>
      </c>
      <c r="E43" s="23" t="s">
        <v>67</v>
      </c>
    </row>
    <row r="44" spans="1:5" ht="15.75" x14ac:dyDescent="0.2">
      <c r="A44" s="22">
        <v>4</v>
      </c>
      <c r="B44" s="23" t="s">
        <v>104</v>
      </c>
      <c r="C44" s="24">
        <v>0</v>
      </c>
      <c r="D44" s="24">
        <f t="shared" si="2"/>
        <v>0</v>
      </c>
      <c r="E44" s="23" t="s">
        <v>105</v>
      </c>
    </row>
    <row r="45" spans="1:5" ht="15.75" x14ac:dyDescent="0.2">
      <c r="A45" s="169" t="s">
        <v>127</v>
      </c>
      <c r="B45" s="170"/>
      <c r="C45" s="27">
        <f>C41+C42</f>
        <v>15000</v>
      </c>
      <c r="D45" s="27">
        <f>D41+D42</f>
        <v>3000000</v>
      </c>
      <c r="E45" s="28"/>
    </row>
    <row r="49" spans="1:5" ht="15.75" x14ac:dyDescent="0.2">
      <c r="A49" s="173" t="s">
        <v>106</v>
      </c>
      <c r="B49" s="173"/>
      <c r="C49" s="173"/>
      <c r="D49" s="173"/>
      <c r="E49" s="173"/>
    </row>
    <row r="51" spans="1:5" ht="20.25" customHeight="1" x14ac:dyDescent="0.2">
      <c r="A51" s="171" t="s">
        <v>25</v>
      </c>
      <c r="B51" s="21" t="s">
        <v>55</v>
      </c>
      <c r="C51" s="21" t="s">
        <v>56</v>
      </c>
      <c r="D51" s="171" t="s">
        <v>131</v>
      </c>
      <c r="E51" s="171" t="s">
        <v>26</v>
      </c>
    </row>
    <row r="52" spans="1:5" ht="15.75" x14ac:dyDescent="0.2">
      <c r="A52" s="172"/>
      <c r="B52" s="25" t="s">
        <v>57</v>
      </c>
      <c r="C52" s="23"/>
      <c r="D52" s="172"/>
      <c r="E52" s="172"/>
    </row>
    <row r="53" spans="1:5" ht="15.75" x14ac:dyDescent="0.2">
      <c r="A53" s="22">
        <v>1</v>
      </c>
      <c r="B53" s="23" t="s">
        <v>118</v>
      </c>
      <c r="C53" s="24">
        <v>0</v>
      </c>
      <c r="D53" s="24"/>
      <c r="E53" s="23" t="s">
        <v>67</v>
      </c>
    </row>
    <row r="54" spans="1:5" ht="31.5" x14ac:dyDescent="0.2">
      <c r="A54" s="22">
        <v>2</v>
      </c>
      <c r="B54" s="23" t="s">
        <v>119</v>
      </c>
      <c r="C54" s="24">
        <v>0</v>
      </c>
      <c r="D54" s="24"/>
      <c r="E54" s="26" t="s">
        <v>100</v>
      </c>
    </row>
    <row r="55" spans="1:5" ht="15.75" x14ac:dyDescent="0.2">
      <c r="A55" s="22">
        <v>3</v>
      </c>
      <c r="B55" s="23" t="s">
        <v>83</v>
      </c>
      <c r="C55" s="24">
        <v>0</v>
      </c>
      <c r="D55" s="24"/>
      <c r="E55" s="23" t="s">
        <v>67</v>
      </c>
    </row>
    <row r="56" spans="1:5" ht="15.75" x14ac:dyDescent="0.2">
      <c r="A56" s="22">
        <v>4</v>
      </c>
      <c r="B56" s="23" t="s">
        <v>102</v>
      </c>
      <c r="C56" s="24">
        <v>0</v>
      </c>
      <c r="D56" s="24"/>
      <c r="E56" s="23" t="s">
        <v>105</v>
      </c>
    </row>
    <row r="57" spans="1:5" ht="15.75" x14ac:dyDescent="0.2">
      <c r="A57" s="169" t="s">
        <v>125</v>
      </c>
      <c r="B57" s="170"/>
      <c r="C57" s="27" t="s">
        <v>183</v>
      </c>
      <c r="D57" s="27"/>
      <c r="E57" s="28"/>
    </row>
    <row r="58" spans="1:5" ht="15.75" x14ac:dyDescent="0.2">
      <c r="A58" s="22"/>
      <c r="B58" s="25" t="s">
        <v>49</v>
      </c>
      <c r="C58" s="24"/>
      <c r="D58" s="24"/>
      <c r="E58" s="23"/>
    </row>
    <row r="59" spans="1:5" ht="15.75" x14ac:dyDescent="0.2">
      <c r="A59" s="22">
        <v>1</v>
      </c>
      <c r="B59" s="23" t="s">
        <v>120</v>
      </c>
      <c r="C59" s="24">
        <v>0</v>
      </c>
      <c r="D59" s="24"/>
      <c r="E59" s="23" t="s">
        <v>67</v>
      </c>
    </row>
    <row r="60" spans="1:5" ht="31.5" x14ac:dyDescent="0.2">
      <c r="A60" s="22">
        <v>2</v>
      </c>
      <c r="B60" s="23" t="s">
        <v>121</v>
      </c>
      <c r="C60" s="24">
        <v>0</v>
      </c>
      <c r="D60" s="24"/>
      <c r="E60" s="26" t="s">
        <v>100</v>
      </c>
    </row>
    <row r="61" spans="1:5" ht="15.75" x14ac:dyDescent="0.2">
      <c r="A61" s="22">
        <v>3</v>
      </c>
      <c r="B61" s="23" t="s">
        <v>54</v>
      </c>
      <c r="C61" s="24">
        <v>0</v>
      </c>
      <c r="D61" s="24"/>
      <c r="E61" s="23" t="s">
        <v>67</v>
      </c>
    </row>
    <row r="62" spans="1:5" ht="15.75" x14ac:dyDescent="0.2">
      <c r="A62" s="22">
        <v>4</v>
      </c>
      <c r="B62" s="23" t="s">
        <v>103</v>
      </c>
      <c r="C62" s="24">
        <v>0</v>
      </c>
      <c r="D62" s="24"/>
      <c r="E62" s="23" t="s">
        <v>105</v>
      </c>
    </row>
    <row r="63" spans="1:5" ht="15.75" x14ac:dyDescent="0.2">
      <c r="A63" s="169" t="s">
        <v>126</v>
      </c>
      <c r="B63" s="170"/>
      <c r="C63" s="27" t="s">
        <v>183</v>
      </c>
      <c r="D63" s="27"/>
      <c r="E63" s="28"/>
    </row>
    <row r="64" spans="1:5" ht="15.75" x14ac:dyDescent="0.2">
      <c r="A64" s="22"/>
      <c r="B64" s="25" t="s">
        <v>50</v>
      </c>
      <c r="C64" s="24"/>
      <c r="D64" s="24"/>
      <c r="E64" s="23"/>
    </row>
    <row r="65" spans="1:5" ht="15.75" x14ac:dyDescent="0.2">
      <c r="A65" s="22">
        <v>1</v>
      </c>
      <c r="B65" s="23" t="s">
        <v>122</v>
      </c>
      <c r="C65" s="24">
        <v>0</v>
      </c>
      <c r="D65" s="24"/>
      <c r="E65" s="23" t="s">
        <v>67</v>
      </c>
    </row>
    <row r="66" spans="1:5" ht="31.5" x14ac:dyDescent="0.2">
      <c r="A66" s="22">
        <v>2</v>
      </c>
      <c r="B66" s="23" t="s">
        <v>123</v>
      </c>
      <c r="C66" s="24">
        <v>0</v>
      </c>
      <c r="D66" s="24"/>
      <c r="E66" s="26" t="s">
        <v>100</v>
      </c>
    </row>
    <row r="67" spans="1:5" ht="15.75" x14ac:dyDescent="0.2">
      <c r="A67" s="22">
        <v>3</v>
      </c>
      <c r="B67" s="23" t="s">
        <v>84</v>
      </c>
      <c r="C67" s="24">
        <v>0</v>
      </c>
      <c r="D67" s="24"/>
      <c r="E67" s="23" t="s">
        <v>67</v>
      </c>
    </row>
    <row r="68" spans="1:5" ht="15.75" x14ac:dyDescent="0.2">
      <c r="A68" s="22">
        <v>4</v>
      </c>
      <c r="B68" s="23" t="s">
        <v>104</v>
      </c>
      <c r="C68" s="24">
        <v>0</v>
      </c>
      <c r="D68" s="24"/>
      <c r="E68" s="23" t="s">
        <v>105</v>
      </c>
    </row>
    <row r="69" spans="1:5" ht="15.75" x14ac:dyDescent="0.2">
      <c r="A69" s="169" t="s">
        <v>127</v>
      </c>
      <c r="B69" s="170"/>
      <c r="C69" s="27" t="s">
        <v>183</v>
      </c>
      <c r="D69" s="27"/>
      <c r="E69" s="28"/>
    </row>
    <row r="73" spans="1:5" ht="15.75" x14ac:dyDescent="0.2">
      <c r="A73" s="173" t="s">
        <v>107</v>
      </c>
      <c r="B73" s="173"/>
      <c r="C73" s="173"/>
      <c r="D73" s="173"/>
      <c r="E73" s="173"/>
    </row>
    <row r="75" spans="1:5" ht="20.25" customHeight="1" x14ac:dyDescent="0.2">
      <c r="A75" s="171" t="s">
        <v>25</v>
      </c>
      <c r="B75" s="21" t="s">
        <v>55</v>
      </c>
      <c r="C75" s="21" t="s">
        <v>56</v>
      </c>
      <c r="D75" s="171" t="s">
        <v>131</v>
      </c>
      <c r="E75" s="171" t="s">
        <v>26</v>
      </c>
    </row>
    <row r="76" spans="1:5" ht="15.75" x14ac:dyDescent="0.2">
      <c r="A76" s="172"/>
      <c r="B76" s="25" t="s">
        <v>57</v>
      </c>
      <c r="C76" s="23"/>
      <c r="D76" s="172"/>
      <c r="E76" s="172"/>
    </row>
    <row r="77" spans="1:5" ht="15.75" x14ac:dyDescent="0.2">
      <c r="A77" s="22">
        <v>1</v>
      </c>
      <c r="B77" s="23" t="s">
        <v>118</v>
      </c>
      <c r="C77" s="24">
        <v>0</v>
      </c>
      <c r="D77" s="24"/>
      <c r="E77" s="23" t="s">
        <v>67</v>
      </c>
    </row>
    <row r="78" spans="1:5" ht="31.5" x14ac:dyDescent="0.2">
      <c r="A78" s="22">
        <v>2</v>
      </c>
      <c r="B78" s="23" t="s">
        <v>119</v>
      </c>
      <c r="C78" s="24">
        <f>10000+15000</f>
        <v>25000</v>
      </c>
      <c r="D78" s="24">
        <f>C78*100</f>
        <v>2500000</v>
      </c>
      <c r="E78" s="26" t="s">
        <v>100</v>
      </c>
    </row>
    <row r="79" spans="1:5" ht="15.75" x14ac:dyDescent="0.2">
      <c r="A79" s="22">
        <v>3</v>
      </c>
      <c r="B79" s="23" t="s">
        <v>83</v>
      </c>
      <c r="C79" s="24">
        <v>0</v>
      </c>
      <c r="D79" s="24"/>
      <c r="E79" s="23" t="s">
        <v>67</v>
      </c>
    </row>
    <row r="80" spans="1:5" ht="15.75" x14ac:dyDescent="0.2">
      <c r="A80" s="22">
        <v>4</v>
      </c>
      <c r="B80" s="23" t="s">
        <v>102</v>
      </c>
      <c r="C80" s="24">
        <v>0</v>
      </c>
      <c r="D80" s="24"/>
      <c r="E80" s="23" t="s">
        <v>105</v>
      </c>
    </row>
    <row r="81" spans="1:5" ht="15.75" x14ac:dyDescent="0.2">
      <c r="A81" s="169" t="s">
        <v>125</v>
      </c>
      <c r="B81" s="170"/>
      <c r="C81" s="27">
        <f>SUM(C77:C80)</f>
        <v>25000</v>
      </c>
      <c r="D81" s="27">
        <f>SUM(D77:D80)</f>
        <v>2500000</v>
      </c>
      <c r="E81" s="28"/>
    </row>
    <row r="82" spans="1:5" ht="15.75" x14ac:dyDescent="0.2">
      <c r="A82" s="22"/>
      <c r="B82" s="25" t="s">
        <v>49</v>
      </c>
      <c r="C82" s="24"/>
      <c r="D82" s="24"/>
      <c r="E82" s="23"/>
    </row>
    <row r="83" spans="1:5" ht="15.75" x14ac:dyDescent="0.2">
      <c r="A83" s="22">
        <v>1</v>
      </c>
      <c r="B83" s="23" t="s">
        <v>120</v>
      </c>
      <c r="C83" s="24">
        <v>25000</v>
      </c>
      <c r="D83" s="24">
        <f>C83*60</f>
        <v>1500000</v>
      </c>
      <c r="E83" s="23" t="s">
        <v>67</v>
      </c>
    </row>
    <row r="84" spans="1:5" ht="31.5" x14ac:dyDescent="0.2">
      <c r="A84" s="22">
        <v>2</v>
      </c>
      <c r="B84" s="23" t="s">
        <v>121</v>
      </c>
      <c r="C84" s="24">
        <v>0</v>
      </c>
      <c r="D84" s="24"/>
      <c r="E84" s="26" t="s">
        <v>100</v>
      </c>
    </row>
    <row r="85" spans="1:5" ht="15.75" x14ac:dyDescent="0.2">
      <c r="A85" s="22">
        <v>3</v>
      </c>
      <c r="B85" s="23" t="s">
        <v>54</v>
      </c>
      <c r="C85" s="24">
        <v>0</v>
      </c>
      <c r="D85" s="24"/>
      <c r="E85" s="23" t="s">
        <v>67</v>
      </c>
    </row>
    <row r="86" spans="1:5" ht="15.75" x14ac:dyDescent="0.2">
      <c r="A86" s="22">
        <v>4</v>
      </c>
      <c r="B86" s="23" t="s">
        <v>103</v>
      </c>
      <c r="C86" s="24">
        <v>0</v>
      </c>
      <c r="D86" s="24"/>
      <c r="E86" s="23" t="s">
        <v>105</v>
      </c>
    </row>
    <row r="87" spans="1:5" ht="15.75" x14ac:dyDescent="0.2">
      <c r="A87" s="169" t="s">
        <v>126</v>
      </c>
      <c r="B87" s="170"/>
      <c r="C87" s="27">
        <f>SUM(C83:C86)</f>
        <v>25000</v>
      </c>
      <c r="D87" s="27">
        <f>SUM(D83:D86)</f>
        <v>1500000</v>
      </c>
      <c r="E87" s="28"/>
    </row>
    <row r="88" spans="1:5" ht="15.75" x14ac:dyDescent="0.2">
      <c r="A88" s="22"/>
      <c r="B88" s="25" t="s">
        <v>50</v>
      </c>
      <c r="C88" s="24"/>
      <c r="D88" s="24"/>
      <c r="E88" s="23"/>
    </row>
    <row r="89" spans="1:5" ht="15.75" x14ac:dyDescent="0.2">
      <c r="A89" s="22">
        <v>1</v>
      </c>
      <c r="B89" s="23" t="s">
        <v>122</v>
      </c>
      <c r="C89" s="24">
        <v>0</v>
      </c>
      <c r="D89" s="24"/>
      <c r="E89" s="23" t="s">
        <v>67</v>
      </c>
    </row>
    <row r="90" spans="1:5" ht="31.5" x14ac:dyDescent="0.2">
      <c r="A90" s="22">
        <v>2</v>
      </c>
      <c r="B90" s="23" t="s">
        <v>123</v>
      </c>
      <c r="C90" s="24">
        <v>0</v>
      </c>
      <c r="D90" s="24"/>
      <c r="E90" s="26" t="s">
        <v>100</v>
      </c>
    </row>
    <row r="91" spans="1:5" ht="15.75" x14ac:dyDescent="0.2">
      <c r="A91" s="22">
        <v>3</v>
      </c>
      <c r="B91" s="23" t="s">
        <v>84</v>
      </c>
      <c r="C91" s="24">
        <v>0</v>
      </c>
      <c r="D91" s="24"/>
      <c r="E91" s="23" t="s">
        <v>67</v>
      </c>
    </row>
    <row r="92" spans="1:5" ht="15.75" x14ac:dyDescent="0.2">
      <c r="A92" s="22">
        <v>4</v>
      </c>
      <c r="B92" s="23" t="s">
        <v>104</v>
      </c>
      <c r="C92" s="24">
        <v>0</v>
      </c>
      <c r="D92" s="24"/>
      <c r="E92" s="23" t="s">
        <v>105</v>
      </c>
    </row>
    <row r="93" spans="1:5" ht="15.75" x14ac:dyDescent="0.2">
      <c r="A93" s="169" t="s">
        <v>127</v>
      </c>
      <c r="B93" s="170"/>
      <c r="C93" s="27">
        <f>SUM(C89:C92)</f>
        <v>0</v>
      </c>
      <c r="D93" s="27"/>
      <c r="E93" s="28"/>
    </row>
    <row r="97" spans="1:5" ht="15.75" x14ac:dyDescent="0.2">
      <c r="A97" s="173" t="s">
        <v>115</v>
      </c>
      <c r="B97" s="173"/>
      <c r="C97" s="173"/>
      <c r="D97" s="173"/>
      <c r="E97" s="173"/>
    </row>
    <row r="99" spans="1:5" ht="20.25" customHeight="1" x14ac:dyDescent="0.2">
      <c r="A99" s="171" t="s">
        <v>25</v>
      </c>
      <c r="B99" s="21" t="s">
        <v>55</v>
      </c>
      <c r="C99" s="21" t="s">
        <v>56</v>
      </c>
      <c r="D99" s="171" t="s">
        <v>131</v>
      </c>
      <c r="E99" s="171" t="s">
        <v>26</v>
      </c>
    </row>
    <row r="100" spans="1:5" ht="15.75" x14ac:dyDescent="0.2">
      <c r="A100" s="172"/>
      <c r="B100" s="25" t="s">
        <v>57</v>
      </c>
      <c r="C100" s="23"/>
      <c r="D100" s="172"/>
      <c r="E100" s="172"/>
    </row>
    <row r="101" spans="1:5" ht="15.75" x14ac:dyDescent="0.2">
      <c r="A101" s="22">
        <v>1</v>
      </c>
      <c r="B101" s="23" t="s">
        <v>118</v>
      </c>
      <c r="C101" s="24">
        <v>0</v>
      </c>
      <c r="D101" s="24"/>
      <c r="E101" s="23" t="s">
        <v>67</v>
      </c>
    </row>
    <row r="102" spans="1:5" ht="31.5" x14ac:dyDescent="0.2">
      <c r="A102" s="22">
        <v>2</v>
      </c>
      <c r="B102" s="23" t="s">
        <v>119</v>
      </c>
      <c r="C102" s="24">
        <v>0</v>
      </c>
      <c r="D102" s="24"/>
      <c r="E102" s="26" t="s">
        <v>100</v>
      </c>
    </row>
    <row r="103" spans="1:5" ht="15.75" x14ac:dyDescent="0.2">
      <c r="A103" s="22">
        <v>3</v>
      </c>
      <c r="B103" s="23" t="s">
        <v>83</v>
      </c>
      <c r="C103" s="24">
        <v>0</v>
      </c>
      <c r="D103" s="24"/>
      <c r="E103" s="23" t="s">
        <v>67</v>
      </c>
    </row>
    <row r="104" spans="1:5" ht="15.75" x14ac:dyDescent="0.2">
      <c r="A104" s="22">
        <v>4</v>
      </c>
      <c r="B104" s="23" t="s">
        <v>102</v>
      </c>
      <c r="C104" s="24">
        <v>0</v>
      </c>
      <c r="D104" s="24"/>
      <c r="E104" s="23" t="s">
        <v>105</v>
      </c>
    </row>
    <row r="105" spans="1:5" ht="15.75" x14ac:dyDescent="0.2">
      <c r="A105" s="169" t="s">
        <v>125</v>
      </c>
      <c r="B105" s="170"/>
      <c r="C105" s="27">
        <f>SUM(C101:C104)</f>
        <v>0</v>
      </c>
      <c r="D105" s="27"/>
      <c r="E105" s="28"/>
    </row>
    <row r="106" spans="1:5" ht="15.75" x14ac:dyDescent="0.2">
      <c r="A106" s="22"/>
      <c r="B106" s="25" t="s">
        <v>49</v>
      </c>
      <c r="C106" s="24"/>
      <c r="D106" s="24"/>
      <c r="E106" s="23"/>
    </row>
    <row r="107" spans="1:5" ht="15.75" x14ac:dyDescent="0.2">
      <c r="A107" s="22">
        <v>1</v>
      </c>
      <c r="B107" s="23" t="s">
        <v>120</v>
      </c>
      <c r="C107" s="24">
        <v>0</v>
      </c>
      <c r="D107" s="24"/>
      <c r="E107" s="23" t="s">
        <v>67</v>
      </c>
    </row>
    <row r="108" spans="1:5" ht="31.5" x14ac:dyDescent="0.2">
      <c r="A108" s="22">
        <v>2</v>
      </c>
      <c r="B108" s="23" t="s">
        <v>121</v>
      </c>
      <c r="C108" s="24">
        <v>0</v>
      </c>
      <c r="D108" s="24"/>
      <c r="E108" s="26" t="s">
        <v>100</v>
      </c>
    </row>
    <row r="109" spans="1:5" ht="15.75" x14ac:dyDescent="0.2">
      <c r="A109" s="22">
        <v>3</v>
      </c>
      <c r="B109" s="23" t="s">
        <v>54</v>
      </c>
      <c r="C109" s="24">
        <v>0</v>
      </c>
      <c r="D109" s="24"/>
      <c r="E109" s="23" t="s">
        <v>67</v>
      </c>
    </row>
    <row r="110" spans="1:5" ht="15.75" x14ac:dyDescent="0.2">
      <c r="A110" s="22">
        <v>4</v>
      </c>
      <c r="B110" s="23" t="s">
        <v>103</v>
      </c>
      <c r="C110" s="24">
        <v>0</v>
      </c>
      <c r="D110" s="24"/>
      <c r="E110" s="23" t="s">
        <v>105</v>
      </c>
    </row>
    <row r="111" spans="1:5" ht="15.75" x14ac:dyDescent="0.2">
      <c r="A111" s="169" t="s">
        <v>126</v>
      </c>
      <c r="B111" s="170"/>
      <c r="C111" s="27">
        <f>SUM(C107:C110)</f>
        <v>0</v>
      </c>
      <c r="D111" s="27"/>
      <c r="E111" s="28"/>
    </row>
    <row r="112" spans="1:5" ht="15.75" x14ac:dyDescent="0.2">
      <c r="A112" s="22"/>
      <c r="B112" s="25" t="s">
        <v>50</v>
      </c>
      <c r="C112" s="24"/>
      <c r="D112" s="24"/>
      <c r="E112" s="23"/>
    </row>
    <row r="113" spans="1:5" ht="15.75" x14ac:dyDescent="0.2">
      <c r="A113" s="22">
        <v>1</v>
      </c>
      <c r="B113" s="23" t="s">
        <v>122</v>
      </c>
      <c r="C113" s="24">
        <v>0</v>
      </c>
      <c r="D113" s="24"/>
      <c r="E113" s="23" t="s">
        <v>67</v>
      </c>
    </row>
    <row r="114" spans="1:5" ht="31.5" x14ac:dyDescent="0.2">
      <c r="A114" s="22">
        <v>2</v>
      </c>
      <c r="B114" s="23" t="s">
        <v>123</v>
      </c>
      <c r="C114" s="24">
        <v>0</v>
      </c>
      <c r="D114" s="24"/>
      <c r="E114" s="26" t="s">
        <v>100</v>
      </c>
    </row>
    <row r="115" spans="1:5" ht="15.75" x14ac:dyDescent="0.2">
      <c r="A115" s="22">
        <v>3</v>
      </c>
      <c r="B115" s="23" t="s">
        <v>84</v>
      </c>
      <c r="C115" s="24">
        <v>0</v>
      </c>
      <c r="D115" s="24"/>
      <c r="E115" s="23" t="s">
        <v>67</v>
      </c>
    </row>
    <row r="116" spans="1:5" ht="15.75" x14ac:dyDescent="0.2">
      <c r="A116" s="22">
        <v>4</v>
      </c>
      <c r="B116" s="23" t="s">
        <v>104</v>
      </c>
      <c r="C116" s="24">
        <v>0</v>
      </c>
      <c r="D116" s="24"/>
      <c r="E116" s="23" t="s">
        <v>105</v>
      </c>
    </row>
    <row r="117" spans="1:5" ht="15.75" x14ac:dyDescent="0.2">
      <c r="A117" s="169" t="s">
        <v>127</v>
      </c>
      <c r="B117" s="170"/>
      <c r="C117" s="27">
        <f>SUM(C113:C116)</f>
        <v>0</v>
      </c>
      <c r="D117" s="27"/>
      <c r="E117" s="28"/>
    </row>
    <row r="121" spans="1:5" ht="15.75" x14ac:dyDescent="0.2">
      <c r="A121" s="173" t="s">
        <v>114</v>
      </c>
      <c r="B121" s="173"/>
      <c r="C121" s="173"/>
      <c r="D121" s="173"/>
      <c r="E121" s="173"/>
    </row>
    <row r="123" spans="1:5" ht="20.25" customHeight="1" x14ac:dyDescent="0.2">
      <c r="A123" s="171" t="s">
        <v>25</v>
      </c>
      <c r="B123" s="21" t="s">
        <v>55</v>
      </c>
      <c r="C123" s="21" t="s">
        <v>56</v>
      </c>
      <c r="D123" s="171" t="s">
        <v>131</v>
      </c>
      <c r="E123" s="171" t="s">
        <v>26</v>
      </c>
    </row>
    <row r="124" spans="1:5" ht="15.75" x14ac:dyDescent="0.2">
      <c r="A124" s="172"/>
      <c r="B124" s="25" t="s">
        <v>57</v>
      </c>
      <c r="C124" s="23"/>
      <c r="D124" s="172"/>
      <c r="E124" s="172"/>
    </row>
    <row r="125" spans="1:5" ht="15.75" x14ac:dyDescent="0.2">
      <c r="A125" s="22">
        <v>1</v>
      </c>
      <c r="B125" s="23" t="s">
        <v>118</v>
      </c>
      <c r="C125" s="24">
        <v>0</v>
      </c>
      <c r="D125" s="24"/>
      <c r="E125" s="23" t="s">
        <v>67</v>
      </c>
    </row>
    <row r="126" spans="1:5" ht="31.5" x14ac:dyDescent="0.2">
      <c r="A126" s="22">
        <v>2</v>
      </c>
      <c r="B126" s="23" t="s">
        <v>119</v>
      </c>
      <c r="C126" s="24">
        <v>0</v>
      </c>
      <c r="D126" s="24"/>
      <c r="E126" s="26" t="s">
        <v>100</v>
      </c>
    </row>
    <row r="127" spans="1:5" ht="15.75" x14ac:dyDescent="0.2">
      <c r="A127" s="22">
        <v>3</v>
      </c>
      <c r="B127" s="23" t="s">
        <v>83</v>
      </c>
      <c r="C127" s="24">
        <v>0</v>
      </c>
      <c r="D127" s="24"/>
      <c r="E127" s="23" t="s">
        <v>67</v>
      </c>
    </row>
    <row r="128" spans="1:5" ht="15.75" x14ac:dyDescent="0.2">
      <c r="A128" s="22">
        <v>4</v>
      </c>
      <c r="B128" s="23" t="s">
        <v>102</v>
      </c>
      <c r="C128" s="24">
        <v>0</v>
      </c>
      <c r="D128" s="24"/>
      <c r="E128" s="23" t="s">
        <v>105</v>
      </c>
    </row>
    <row r="129" spans="1:5" ht="15.75" x14ac:dyDescent="0.2">
      <c r="A129" s="169" t="s">
        <v>125</v>
      </c>
      <c r="B129" s="170"/>
      <c r="C129" s="27">
        <f>SUM(C125:C128)</f>
        <v>0</v>
      </c>
      <c r="D129" s="27"/>
      <c r="E129" s="28"/>
    </row>
    <row r="130" spans="1:5" ht="15.75" x14ac:dyDescent="0.2">
      <c r="A130" s="22"/>
      <c r="B130" s="25" t="s">
        <v>49</v>
      </c>
      <c r="C130" s="24"/>
      <c r="D130" s="24"/>
      <c r="E130" s="23"/>
    </row>
    <row r="131" spans="1:5" ht="15.75" x14ac:dyDescent="0.2">
      <c r="A131" s="22">
        <v>1</v>
      </c>
      <c r="B131" s="23" t="s">
        <v>120</v>
      </c>
      <c r="C131" s="24">
        <v>0</v>
      </c>
      <c r="D131" s="24"/>
      <c r="E131" s="23" t="s">
        <v>67</v>
      </c>
    </row>
    <row r="132" spans="1:5" ht="31.5" x14ac:dyDescent="0.2">
      <c r="A132" s="22">
        <v>2</v>
      </c>
      <c r="B132" s="23" t="s">
        <v>121</v>
      </c>
      <c r="C132" s="24">
        <v>0</v>
      </c>
      <c r="D132" s="24"/>
      <c r="E132" s="26" t="s">
        <v>100</v>
      </c>
    </row>
    <row r="133" spans="1:5" ht="15.75" x14ac:dyDescent="0.2">
      <c r="A133" s="22">
        <v>3</v>
      </c>
      <c r="B133" s="23" t="s">
        <v>54</v>
      </c>
      <c r="C133" s="24">
        <v>0</v>
      </c>
      <c r="D133" s="24"/>
      <c r="E133" s="23" t="s">
        <v>67</v>
      </c>
    </row>
    <row r="134" spans="1:5" ht="15.75" x14ac:dyDescent="0.2">
      <c r="A134" s="22">
        <v>4</v>
      </c>
      <c r="B134" s="23" t="s">
        <v>103</v>
      </c>
      <c r="C134" s="24">
        <v>0</v>
      </c>
      <c r="D134" s="24"/>
      <c r="E134" s="23" t="s">
        <v>105</v>
      </c>
    </row>
    <row r="135" spans="1:5" ht="15.75" x14ac:dyDescent="0.2">
      <c r="A135" s="169" t="s">
        <v>126</v>
      </c>
      <c r="B135" s="170"/>
      <c r="C135" s="27">
        <f>SUM(C131:C134)</f>
        <v>0</v>
      </c>
      <c r="D135" s="27"/>
      <c r="E135" s="28"/>
    </row>
    <row r="136" spans="1:5" ht="15.75" x14ac:dyDescent="0.2">
      <c r="A136" s="22"/>
      <c r="B136" s="25" t="s">
        <v>50</v>
      </c>
      <c r="C136" s="24"/>
      <c r="D136" s="24"/>
      <c r="E136" s="23"/>
    </row>
    <row r="137" spans="1:5" ht="15.75" x14ac:dyDescent="0.2">
      <c r="A137" s="22">
        <v>1</v>
      </c>
      <c r="B137" s="23" t="s">
        <v>122</v>
      </c>
      <c r="C137" s="24">
        <v>0</v>
      </c>
      <c r="D137" s="24"/>
      <c r="E137" s="23" t="s">
        <v>67</v>
      </c>
    </row>
    <row r="138" spans="1:5" ht="31.5" x14ac:dyDescent="0.2">
      <c r="A138" s="22">
        <v>2</v>
      </c>
      <c r="B138" s="23" t="s">
        <v>123</v>
      </c>
      <c r="C138" s="24">
        <v>0</v>
      </c>
      <c r="D138" s="24"/>
      <c r="E138" s="26" t="s">
        <v>100</v>
      </c>
    </row>
    <row r="139" spans="1:5" ht="15.75" x14ac:dyDescent="0.2">
      <c r="A139" s="22">
        <v>3</v>
      </c>
      <c r="B139" s="23" t="s">
        <v>84</v>
      </c>
      <c r="C139" s="24">
        <v>0</v>
      </c>
      <c r="D139" s="24"/>
      <c r="E139" s="23" t="s">
        <v>67</v>
      </c>
    </row>
    <row r="140" spans="1:5" ht="15.75" x14ac:dyDescent="0.2">
      <c r="A140" s="22">
        <v>4</v>
      </c>
      <c r="B140" s="23" t="s">
        <v>104</v>
      </c>
      <c r="C140" s="24">
        <v>0</v>
      </c>
      <c r="D140" s="24"/>
      <c r="E140" s="23" t="s">
        <v>105</v>
      </c>
    </row>
    <row r="141" spans="1:5" ht="15.75" x14ac:dyDescent="0.2">
      <c r="A141" s="169" t="s">
        <v>127</v>
      </c>
      <c r="B141" s="170"/>
      <c r="C141" s="27">
        <f>SUM(C137:C140)</f>
        <v>0</v>
      </c>
      <c r="D141" s="27"/>
      <c r="E141" s="28"/>
    </row>
    <row r="145" spans="1:5" ht="15.75" x14ac:dyDescent="0.2">
      <c r="A145" s="173" t="s">
        <v>113</v>
      </c>
      <c r="B145" s="173"/>
      <c r="C145" s="173"/>
      <c r="D145" s="173"/>
      <c r="E145" s="173"/>
    </row>
    <row r="147" spans="1:5" ht="20.25" customHeight="1" x14ac:dyDescent="0.2">
      <c r="A147" s="171" t="s">
        <v>25</v>
      </c>
      <c r="B147" s="21" t="s">
        <v>55</v>
      </c>
      <c r="C147" s="21" t="s">
        <v>56</v>
      </c>
      <c r="D147" s="171" t="s">
        <v>131</v>
      </c>
      <c r="E147" s="171" t="s">
        <v>26</v>
      </c>
    </row>
    <row r="148" spans="1:5" ht="15.75" x14ac:dyDescent="0.2">
      <c r="A148" s="172"/>
      <c r="B148" s="25" t="s">
        <v>57</v>
      </c>
      <c r="C148" s="23"/>
      <c r="D148" s="172"/>
      <c r="E148" s="172"/>
    </row>
    <row r="149" spans="1:5" ht="15.75" x14ac:dyDescent="0.2">
      <c r="A149" s="22">
        <v>1</v>
      </c>
      <c r="B149" s="23" t="s">
        <v>118</v>
      </c>
      <c r="C149" s="24">
        <v>0</v>
      </c>
      <c r="D149" s="24"/>
      <c r="E149" s="23" t="s">
        <v>67</v>
      </c>
    </row>
    <row r="150" spans="1:5" ht="31.5" x14ac:dyDescent="0.2">
      <c r="A150" s="22">
        <v>2</v>
      </c>
      <c r="B150" s="23" t="s">
        <v>119</v>
      </c>
      <c r="C150" s="24">
        <v>0</v>
      </c>
      <c r="D150" s="24"/>
      <c r="E150" s="26" t="s">
        <v>100</v>
      </c>
    </row>
    <row r="151" spans="1:5" ht="15.75" x14ac:dyDescent="0.2">
      <c r="A151" s="22">
        <v>3</v>
      </c>
      <c r="B151" s="23" t="s">
        <v>83</v>
      </c>
      <c r="C151" s="24">
        <v>0</v>
      </c>
      <c r="D151" s="24"/>
      <c r="E151" s="23" t="s">
        <v>67</v>
      </c>
    </row>
    <row r="152" spans="1:5" ht="15.75" x14ac:dyDescent="0.2">
      <c r="A152" s="22">
        <v>4</v>
      </c>
      <c r="B152" s="23" t="s">
        <v>102</v>
      </c>
      <c r="C152" s="24">
        <v>0</v>
      </c>
      <c r="D152" s="24"/>
      <c r="E152" s="23" t="s">
        <v>105</v>
      </c>
    </row>
    <row r="153" spans="1:5" ht="15.75" x14ac:dyDescent="0.2">
      <c r="A153" s="169" t="s">
        <v>125</v>
      </c>
      <c r="B153" s="170"/>
      <c r="C153" s="27">
        <f>SUM(C149:C152)</f>
        <v>0</v>
      </c>
      <c r="D153" s="27"/>
      <c r="E153" s="28"/>
    </row>
    <row r="154" spans="1:5" ht="15.75" x14ac:dyDescent="0.2">
      <c r="A154" s="22"/>
      <c r="B154" s="25" t="s">
        <v>49</v>
      </c>
      <c r="C154" s="24"/>
      <c r="D154" s="24"/>
      <c r="E154" s="23"/>
    </row>
    <row r="155" spans="1:5" ht="15.75" x14ac:dyDescent="0.2">
      <c r="A155" s="22">
        <v>1</v>
      </c>
      <c r="B155" s="23" t="s">
        <v>120</v>
      </c>
      <c r="C155" s="24">
        <v>0</v>
      </c>
      <c r="D155" s="24"/>
      <c r="E155" s="23" t="s">
        <v>67</v>
      </c>
    </row>
    <row r="156" spans="1:5" ht="31.5" x14ac:dyDescent="0.2">
      <c r="A156" s="22">
        <v>2</v>
      </c>
      <c r="B156" s="23" t="s">
        <v>121</v>
      </c>
      <c r="C156" s="24">
        <v>0</v>
      </c>
      <c r="D156" s="24"/>
      <c r="E156" s="26" t="s">
        <v>100</v>
      </c>
    </row>
    <row r="157" spans="1:5" ht="15.75" x14ac:dyDescent="0.2">
      <c r="A157" s="22">
        <v>3</v>
      </c>
      <c r="B157" s="23" t="s">
        <v>54</v>
      </c>
      <c r="C157" s="24">
        <v>0</v>
      </c>
      <c r="D157" s="24"/>
      <c r="E157" s="23" t="s">
        <v>67</v>
      </c>
    </row>
    <row r="158" spans="1:5" ht="15.75" x14ac:dyDescent="0.2">
      <c r="A158" s="22">
        <v>4</v>
      </c>
      <c r="B158" s="23" t="s">
        <v>103</v>
      </c>
      <c r="C158" s="24">
        <v>0</v>
      </c>
      <c r="D158" s="24"/>
      <c r="E158" s="23" t="s">
        <v>105</v>
      </c>
    </row>
    <row r="159" spans="1:5" ht="15.75" x14ac:dyDescent="0.2">
      <c r="A159" s="169" t="s">
        <v>126</v>
      </c>
      <c r="B159" s="170"/>
      <c r="C159" s="27">
        <f>SUM(C155:C158)</f>
        <v>0</v>
      </c>
      <c r="D159" s="27"/>
      <c r="E159" s="28"/>
    </row>
    <row r="160" spans="1:5" ht="15.75" x14ac:dyDescent="0.2">
      <c r="A160" s="22"/>
      <c r="B160" s="25" t="s">
        <v>50</v>
      </c>
      <c r="C160" s="24"/>
      <c r="D160" s="24"/>
      <c r="E160" s="23"/>
    </row>
    <row r="161" spans="1:5" ht="15.75" x14ac:dyDescent="0.2">
      <c r="A161" s="22">
        <v>1</v>
      </c>
      <c r="B161" s="23" t="s">
        <v>122</v>
      </c>
      <c r="C161" s="24">
        <v>0</v>
      </c>
      <c r="D161" s="24"/>
      <c r="E161" s="23" t="s">
        <v>67</v>
      </c>
    </row>
    <row r="162" spans="1:5" ht="31.5" x14ac:dyDescent="0.2">
      <c r="A162" s="22">
        <v>2</v>
      </c>
      <c r="B162" s="23" t="s">
        <v>123</v>
      </c>
      <c r="C162" s="24">
        <v>0</v>
      </c>
      <c r="D162" s="24"/>
      <c r="E162" s="26" t="s">
        <v>100</v>
      </c>
    </row>
    <row r="163" spans="1:5" ht="15.75" x14ac:dyDescent="0.2">
      <c r="A163" s="22">
        <v>3</v>
      </c>
      <c r="B163" s="23" t="s">
        <v>84</v>
      </c>
      <c r="C163" s="24">
        <v>0</v>
      </c>
      <c r="D163" s="24"/>
      <c r="E163" s="23" t="s">
        <v>67</v>
      </c>
    </row>
    <row r="164" spans="1:5" ht="15.75" x14ac:dyDescent="0.2">
      <c r="A164" s="22">
        <v>4</v>
      </c>
      <c r="B164" s="23" t="s">
        <v>104</v>
      </c>
      <c r="C164" s="24">
        <v>0</v>
      </c>
      <c r="D164" s="24"/>
      <c r="E164" s="23" t="s">
        <v>105</v>
      </c>
    </row>
    <row r="165" spans="1:5" ht="15.75" x14ac:dyDescent="0.2">
      <c r="A165" s="169" t="s">
        <v>127</v>
      </c>
      <c r="B165" s="170"/>
      <c r="C165" s="27">
        <f>SUM(C161:C164)</f>
        <v>0</v>
      </c>
      <c r="D165" s="27"/>
      <c r="E165" s="28"/>
    </row>
    <row r="169" spans="1:5" ht="15.75" x14ac:dyDescent="0.2">
      <c r="A169" s="173" t="s">
        <v>112</v>
      </c>
      <c r="B169" s="173"/>
      <c r="C169" s="173"/>
      <c r="D169" s="173"/>
      <c r="E169" s="173"/>
    </row>
    <row r="171" spans="1:5" ht="20.25" customHeight="1" x14ac:dyDescent="0.2">
      <c r="A171" s="171" t="s">
        <v>25</v>
      </c>
      <c r="B171" s="21" t="s">
        <v>55</v>
      </c>
      <c r="C171" s="21" t="s">
        <v>56</v>
      </c>
      <c r="D171" s="171" t="s">
        <v>131</v>
      </c>
      <c r="E171" s="171" t="s">
        <v>26</v>
      </c>
    </row>
    <row r="172" spans="1:5" ht="15.75" x14ac:dyDescent="0.2">
      <c r="A172" s="172"/>
      <c r="B172" s="25" t="s">
        <v>57</v>
      </c>
      <c r="C172" s="23"/>
      <c r="D172" s="172"/>
      <c r="E172" s="172"/>
    </row>
    <row r="173" spans="1:5" ht="15.75" x14ac:dyDescent="0.2">
      <c r="A173" s="22">
        <v>1</v>
      </c>
      <c r="B173" s="23" t="s">
        <v>118</v>
      </c>
      <c r="C173" s="24">
        <v>0</v>
      </c>
      <c r="D173" s="24"/>
      <c r="E173" s="23" t="s">
        <v>67</v>
      </c>
    </row>
    <row r="174" spans="1:5" ht="31.5" x14ac:dyDescent="0.2">
      <c r="A174" s="22">
        <v>2</v>
      </c>
      <c r="B174" s="23" t="s">
        <v>119</v>
      </c>
      <c r="C174" s="24">
        <v>0</v>
      </c>
      <c r="D174" s="24"/>
      <c r="E174" s="26" t="s">
        <v>100</v>
      </c>
    </row>
    <row r="175" spans="1:5" ht="15.75" x14ac:dyDescent="0.2">
      <c r="A175" s="22">
        <v>3</v>
      </c>
      <c r="B175" s="23" t="s">
        <v>83</v>
      </c>
      <c r="C175" s="24">
        <v>0</v>
      </c>
      <c r="D175" s="24"/>
      <c r="E175" s="23" t="s">
        <v>67</v>
      </c>
    </row>
    <row r="176" spans="1:5" ht="15.75" x14ac:dyDescent="0.2">
      <c r="A176" s="22">
        <v>4</v>
      </c>
      <c r="B176" s="23" t="s">
        <v>102</v>
      </c>
      <c r="C176" s="24">
        <v>0</v>
      </c>
      <c r="D176" s="24"/>
      <c r="E176" s="23" t="s">
        <v>105</v>
      </c>
    </row>
    <row r="177" spans="1:5" ht="15.75" x14ac:dyDescent="0.2">
      <c r="A177" s="169" t="s">
        <v>125</v>
      </c>
      <c r="B177" s="170"/>
      <c r="C177" s="27">
        <f>SUM(C173:C176)</f>
        <v>0</v>
      </c>
      <c r="D177" s="27"/>
      <c r="E177" s="28"/>
    </row>
    <row r="178" spans="1:5" ht="15.75" x14ac:dyDescent="0.2">
      <c r="A178" s="22"/>
      <c r="B178" s="25" t="s">
        <v>49</v>
      </c>
      <c r="C178" s="24"/>
      <c r="D178" s="24"/>
      <c r="E178" s="23"/>
    </row>
    <row r="179" spans="1:5" ht="15.75" x14ac:dyDescent="0.2">
      <c r="A179" s="22">
        <v>1</v>
      </c>
      <c r="B179" s="23" t="s">
        <v>120</v>
      </c>
      <c r="C179" s="24">
        <v>0</v>
      </c>
      <c r="D179" s="24"/>
      <c r="E179" s="23" t="s">
        <v>67</v>
      </c>
    </row>
    <row r="180" spans="1:5" ht="31.5" x14ac:dyDescent="0.2">
      <c r="A180" s="22">
        <v>2</v>
      </c>
      <c r="B180" s="23" t="s">
        <v>121</v>
      </c>
      <c r="C180" s="24">
        <v>0</v>
      </c>
      <c r="D180" s="24"/>
      <c r="E180" s="26" t="s">
        <v>100</v>
      </c>
    </row>
    <row r="181" spans="1:5" ht="15.75" x14ac:dyDescent="0.2">
      <c r="A181" s="22">
        <v>3</v>
      </c>
      <c r="B181" s="23" t="s">
        <v>54</v>
      </c>
      <c r="C181" s="24">
        <v>0</v>
      </c>
      <c r="D181" s="24"/>
      <c r="E181" s="23" t="s">
        <v>67</v>
      </c>
    </row>
    <row r="182" spans="1:5" ht="15.75" x14ac:dyDescent="0.2">
      <c r="A182" s="22">
        <v>4</v>
      </c>
      <c r="B182" s="23" t="s">
        <v>103</v>
      </c>
      <c r="C182" s="24">
        <v>0</v>
      </c>
      <c r="D182" s="24"/>
      <c r="E182" s="23" t="s">
        <v>105</v>
      </c>
    </row>
    <row r="183" spans="1:5" ht="15.75" x14ac:dyDescent="0.2">
      <c r="A183" s="169" t="s">
        <v>126</v>
      </c>
      <c r="B183" s="170"/>
      <c r="C183" s="27">
        <f>SUM(C179:C182)</f>
        <v>0</v>
      </c>
      <c r="D183" s="27"/>
      <c r="E183" s="28"/>
    </row>
    <row r="184" spans="1:5" ht="15.75" x14ac:dyDescent="0.2">
      <c r="A184" s="22"/>
      <c r="B184" s="25" t="s">
        <v>50</v>
      </c>
      <c r="C184" s="24"/>
      <c r="D184" s="24"/>
      <c r="E184" s="23"/>
    </row>
    <row r="185" spans="1:5" ht="15.75" x14ac:dyDescent="0.2">
      <c r="A185" s="22">
        <v>1</v>
      </c>
      <c r="B185" s="23" t="s">
        <v>122</v>
      </c>
      <c r="C185" s="24">
        <v>0</v>
      </c>
      <c r="D185" s="24"/>
      <c r="E185" s="23" t="s">
        <v>67</v>
      </c>
    </row>
    <row r="186" spans="1:5" ht="31.5" x14ac:dyDescent="0.2">
      <c r="A186" s="22">
        <v>2</v>
      </c>
      <c r="B186" s="23" t="s">
        <v>123</v>
      </c>
      <c r="C186" s="24">
        <v>0</v>
      </c>
      <c r="D186" s="24"/>
      <c r="E186" s="26" t="s">
        <v>100</v>
      </c>
    </row>
    <row r="187" spans="1:5" ht="15.75" x14ac:dyDescent="0.2">
      <c r="A187" s="22">
        <v>3</v>
      </c>
      <c r="B187" s="23" t="s">
        <v>84</v>
      </c>
      <c r="C187" s="24">
        <v>0</v>
      </c>
      <c r="D187" s="24"/>
      <c r="E187" s="23" t="s">
        <v>67</v>
      </c>
    </row>
    <row r="188" spans="1:5" ht="15.75" x14ac:dyDescent="0.2">
      <c r="A188" s="22">
        <v>4</v>
      </c>
      <c r="B188" s="23" t="s">
        <v>104</v>
      </c>
      <c r="C188" s="24">
        <v>0</v>
      </c>
      <c r="D188" s="24"/>
      <c r="E188" s="23" t="s">
        <v>105</v>
      </c>
    </row>
    <row r="189" spans="1:5" ht="15.75" x14ac:dyDescent="0.2">
      <c r="A189" s="169" t="s">
        <v>127</v>
      </c>
      <c r="B189" s="170"/>
      <c r="C189" s="27">
        <f>SUM(C185:C188)</f>
        <v>0</v>
      </c>
      <c r="D189" s="27"/>
      <c r="E189" s="28"/>
    </row>
    <row r="193" spans="1:5" ht="15.75" x14ac:dyDescent="0.2">
      <c r="A193" s="173" t="s">
        <v>111</v>
      </c>
      <c r="B193" s="173"/>
      <c r="C193" s="173"/>
      <c r="D193" s="173"/>
      <c r="E193" s="173"/>
    </row>
    <row r="195" spans="1:5" ht="20.25" customHeight="1" x14ac:dyDescent="0.2">
      <c r="A195" s="171" t="s">
        <v>25</v>
      </c>
      <c r="B195" s="21" t="s">
        <v>55</v>
      </c>
      <c r="C195" s="21" t="s">
        <v>56</v>
      </c>
      <c r="D195" s="171" t="s">
        <v>131</v>
      </c>
      <c r="E195" s="171" t="s">
        <v>26</v>
      </c>
    </row>
    <row r="196" spans="1:5" ht="15.75" x14ac:dyDescent="0.2">
      <c r="A196" s="172"/>
      <c r="B196" s="25" t="s">
        <v>57</v>
      </c>
      <c r="C196" s="23"/>
      <c r="D196" s="172"/>
      <c r="E196" s="172"/>
    </row>
    <row r="197" spans="1:5" ht="15.75" x14ac:dyDescent="0.2">
      <c r="A197" s="22">
        <v>1</v>
      </c>
      <c r="B197" s="23" t="s">
        <v>118</v>
      </c>
      <c r="C197" s="24">
        <v>0</v>
      </c>
      <c r="D197" s="24"/>
      <c r="E197" s="23" t="s">
        <v>67</v>
      </c>
    </row>
    <row r="198" spans="1:5" ht="31.5" x14ac:dyDescent="0.2">
      <c r="A198" s="22">
        <v>2</v>
      </c>
      <c r="B198" s="23" t="s">
        <v>119</v>
      </c>
      <c r="C198" s="24">
        <v>0</v>
      </c>
      <c r="D198" s="24"/>
      <c r="E198" s="26" t="s">
        <v>100</v>
      </c>
    </row>
    <row r="199" spans="1:5" ht="15.75" x14ac:dyDescent="0.2">
      <c r="A199" s="22">
        <v>3</v>
      </c>
      <c r="B199" s="23" t="s">
        <v>83</v>
      </c>
      <c r="C199" s="24">
        <v>0</v>
      </c>
      <c r="D199" s="24"/>
      <c r="E199" s="23" t="s">
        <v>67</v>
      </c>
    </row>
    <row r="200" spans="1:5" ht="15.75" x14ac:dyDescent="0.2">
      <c r="A200" s="22">
        <v>4</v>
      </c>
      <c r="B200" s="23" t="s">
        <v>102</v>
      </c>
      <c r="C200" s="24">
        <v>0</v>
      </c>
      <c r="D200" s="24"/>
      <c r="E200" s="23" t="s">
        <v>105</v>
      </c>
    </row>
    <row r="201" spans="1:5" ht="15.75" x14ac:dyDescent="0.2">
      <c r="A201" s="169" t="s">
        <v>125</v>
      </c>
      <c r="B201" s="170"/>
      <c r="C201" s="27">
        <f>SUM(C197:C200)</f>
        <v>0</v>
      </c>
      <c r="D201" s="27"/>
      <c r="E201" s="28"/>
    </row>
    <row r="202" spans="1:5" ht="15.75" x14ac:dyDescent="0.2">
      <c r="A202" s="22"/>
      <c r="B202" s="25" t="s">
        <v>49</v>
      </c>
      <c r="C202" s="24"/>
      <c r="D202" s="24"/>
      <c r="E202" s="23"/>
    </row>
    <row r="203" spans="1:5" ht="15.75" x14ac:dyDescent="0.2">
      <c r="A203" s="22">
        <v>1</v>
      </c>
      <c r="B203" s="23" t="s">
        <v>120</v>
      </c>
      <c r="C203" s="24">
        <v>0</v>
      </c>
      <c r="D203" s="24"/>
      <c r="E203" s="23" t="s">
        <v>67</v>
      </c>
    </row>
    <row r="204" spans="1:5" ht="31.5" x14ac:dyDescent="0.2">
      <c r="A204" s="22">
        <v>2</v>
      </c>
      <c r="B204" s="23" t="s">
        <v>121</v>
      </c>
      <c r="C204" s="24">
        <v>0</v>
      </c>
      <c r="D204" s="24"/>
      <c r="E204" s="26" t="s">
        <v>100</v>
      </c>
    </row>
    <row r="205" spans="1:5" ht="15.75" x14ac:dyDescent="0.2">
      <c r="A205" s="22">
        <v>3</v>
      </c>
      <c r="B205" s="23" t="s">
        <v>54</v>
      </c>
      <c r="C205" s="24">
        <v>0</v>
      </c>
      <c r="D205" s="24"/>
      <c r="E205" s="23" t="s">
        <v>67</v>
      </c>
    </row>
    <row r="206" spans="1:5" ht="15.75" x14ac:dyDescent="0.2">
      <c r="A206" s="22">
        <v>4</v>
      </c>
      <c r="B206" s="23" t="s">
        <v>103</v>
      </c>
      <c r="C206" s="24">
        <v>0</v>
      </c>
      <c r="D206" s="24"/>
      <c r="E206" s="23" t="s">
        <v>105</v>
      </c>
    </row>
    <row r="207" spans="1:5" ht="15.75" x14ac:dyDescent="0.2">
      <c r="A207" s="169" t="s">
        <v>126</v>
      </c>
      <c r="B207" s="170"/>
      <c r="C207" s="27">
        <f>SUM(C203:C206)</f>
        <v>0</v>
      </c>
      <c r="D207" s="27"/>
      <c r="E207" s="28"/>
    </row>
    <row r="208" spans="1:5" ht="15.75" x14ac:dyDescent="0.2">
      <c r="A208" s="22"/>
      <c r="B208" s="25" t="s">
        <v>50</v>
      </c>
      <c r="C208" s="24"/>
      <c r="D208" s="24"/>
      <c r="E208" s="23"/>
    </row>
    <row r="209" spans="1:5" ht="15.75" x14ac:dyDescent="0.2">
      <c r="A209" s="22">
        <v>1</v>
      </c>
      <c r="B209" s="23" t="s">
        <v>122</v>
      </c>
      <c r="C209" s="24">
        <v>0</v>
      </c>
      <c r="D209" s="24"/>
      <c r="E209" s="23" t="s">
        <v>67</v>
      </c>
    </row>
    <row r="210" spans="1:5" ht="31.5" x14ac:dyDescent="0.2">
      <c r="A210" s="22">
        <v>2</v>
      </c>
      <c r="B210" s="23" t="s">
        <v>123</v>
      </c>
      <c r="C210" s="24">
        <v>0</v>
      </c>
      <c r="D210" s="24"/>
      <c r="E210" s="26" t="s">
        <v>100</v>
      </c>
    </row>
    <row r="211" spans="1:5" ht="15.75" x14ac:dyDescent="0.2">
      <c r="A211" s="22">
        <v>3</v>
      </c>
      <c r="B211" s="23" t="s">
        <v>84</v>
      </c>
      <c r="C211" s="24">
        <v>0</v>
      </c>
      <c r="D211" s="24"/>
      <c r="E211" s="23" t="s">
        <v>67</v>
      </c>
    </row>
    <row r="212" spans="1:5" ht="15.75" x14ac:dyDescent="0.2">
      <c r="A212" s="22">
        <v>4</v>
      </c>
      <c r="B212" s="23" t="s">
        <v>104</v>
      </c>
      <c r="C212" s="24">
        <v>0</v>
      </c>
      <c r="D212" s="24"/>
      <c r="E212" s="23" t="s">
        <v>105</v>
      </c>
    </row>
    <row r="213" spans="1:5" ht="15.75" x14ac:dyDescent="0.2">
      <c r="A213" s="169" t="s">
        <v>127</v>
      </c>
      <c r="B213" s="170"/>
      <c r="C213" s="27">
        <f>SUM(C209:C212)</f>
        <v>0</v>
      </c>
      <c r="D213" s="27"/>
      <c r="E213" s="28"/>
    </row>
    <row r="217" spans="1:5" ht="15.75" x14ac:dyDescent="0.2">
      <c r="A217" s="173" t="s">
        <v>110</v>
      </c>
      <c r="B217" s="173"/>
      <c r="C217" s="173"/>
      <c r="D217" s="173"/>
      <c r="E217" s="173"/>
    </row>
    <row r="219" spans="1:5" ht="20.25" customHeight="1" x14ac:dyDescent="0.2">
      <c r="A219" s="171" t="s">
        <v>25</v>
      </c>
      <c r="B219" s="21" t="s">
        <v>55</v>
      </c>
      <c r="C219" s="21" t="s">
        <v>56</v>
      </c>
      <c r="D219" s="171" t="s">
        <v>131</v>
      </c>
      <c r="E219" s="171" t="s">
        <v>26</v>
      </c>
    </row>
    <row r="220" spans="1:5" ht="15.75" x14ac:dyDescent="0.2">
      <c r="A220" s="172"/>
      <c r="B220" s="25" t="s">
        <v>57</v>
      </c>
      <c r="C220" s="23"/>
      <c r="D220" s="172"/>
      <c r="E220" s="172"/>
    </row>
    <row r="221" spans="1:5" ht="15.75" x14ac:dyDescent="0.2">
      <c r="A221" s="22">
        <v>1</v>
      </c>
      <c r="B221" s="23" t="s">
        <v>118</v>
      </c>
      <c r="C221" s="24">
        <v>0</v>
      </c>
      <c r="D221" s="24"/>
      <c r="E221" s="23" t="s">
        <v>67</v>
      </c>
    </row>
    <row r="222" spans="1:5" ht="31.5" x14ac:dyDescent="0.2">
      <c r="A222" s="22">
        <v>2</v>
      </c>
      <c r="B222" s="23" t="s">
        <v>119</v>
      </c>
      <c r="C222" s="24">
        <v>0</v>
      </c>
      <c r="D222" s="24"/>
      <c r="E222" s="26" t="s">
        <v>100</v>
      </c>
    </row>
    <row r="223" spans="1:5" ht="15.75" x14ac:dyDescent="0.2">
      <c r="A223" s="22">
        <v>3</v>
      </c>
      <c r="B223" s="23" t="s">
        <v>83</v>
      </c>
      <c r="C223" s="24">
        <v>0</v>
      </c>
      <c r="D223" s="24"/>
      <c r="E223" s="23" t="s">
        <v>67</v>
      </c>
    </row>
    <row r="224" spans="1:5" ht="15.75" x14ac:dyDescent="0.2">
      <c r="A224" s="22">
        <v>4</v>
      </c>
      <c r="B224" s="23" t="s">
        <v>102</v>
      </c>
      <c r="C224" s="24">
        <v>0</v>
      </c>
      <c r="D224" s="24"/>
      <c r="E224" s="23" t="s">
        <v>105</v>
      </c>
    </row>
    <row r="225" spans="1:5" ht="15.75" x14ac:dyDescent="0.2">
      <c r="A225" s="169" t="s">
        <v>125</v>
      </c>
      <c r="B225" s="170"/>
      <c r="C225" s="27">
        <f>SUM(C221:C224)</f>
        <v>0</v>
      </c>
      <c r="D225" s="27"/>
      <c r="E225" s="28"/>
    </row>
    <row r="226" spans="1:5" ht="15.75" x14ac:dyDescent="0.2">
      <c r="A226" s="22"/>
      <c r="B226" s="25" t="s">
        <v>49</v>
      </c>
      <c r="C226" s="24"/>
      <c r="D226" s="24"/>
      <c r="E226" s="23"/>
    </row>
    <row r="227" spans="1:5" ht="15.75" x14ac:dyDescent="0.2">
      <c r="A227" s="22">
        <v>1</v>
      </c>
      <c r="B227" s="23" t="s">
        <v>120</v>
      </c>
      <c r="C227" s="24">
        <v>0</v>
      </c>
      <c r="D227" s="24"/>
      <c r="E227" s="23" t="s">
        <v>67</v>
      </c>
    </row>
    <row r="228" spans="1:5" ht="31.5" x14ac:dyDescent="0.2">
      <c r="A228" s="22">
        <v>2</v>
      </c>
      <c r="B228" s="23" t="s">
        <v>121</v>
      </c>
      <c r="C228" s="24">
        <v>0</v>
      </c>
      <c r="D228" s="24"/>
      <c r="E228" s="26" t="s">
        <v>100</v>
      </c>
    </row>
    <row r="229" spans="1:5" ht="15.75" x14ac:dyDescent="0.2">
      <c r="A229" s="22">
        <v>3</v>
      </c>
      <c r="B229" s="23" t="s">
        <v>54</v>
      </c>
      <c r="C229" s="24">
        <v>0</v>
      </c>
      <c r="D229" s="24"/>
      <c r="E229" s="23" t="s">
        <v>67</v>
      </c>
    </row>
    <row r="230" spans="1:5" ht="15.75" x14ac:dyDescent="0.2">
      <c r="A230" s="22">
        <v>4</v>
      </c>
      <c r="B230" s="23" t="s">
        <v>103</v>
      </c>
      <c r="C230" s="24">
        <v>0</v>
      </c>
      <c r="D230" s="24"/>
      <c r="E230" s="23" t="s">
        <v>105</v>
      </c>
    </row>
    <row r="231" spans="1:5" ht="15.75" x14ac:dyDescent="0.2">
      <c r="A231" s="169" t="s">
        <v>126</v>
      </c>
      <c r="B231" s="170"/>
      <c r="C231" s="27">
        <f>SUM(C227:C230)</f>
        <v>0</v>
      </c>
      <c r="D231" s="27"/>
      <c r="E231" s="28"/>
    </row>
    <row r="232" spans="1:5" ht="15.75" x14ac:dyDescent="0.2">
      <c r="A232" s="22"/>
      <c r="B232" s="25" t="s">
        <v>50</v>
      </c>
      <c r="C232" s="24"/>
      <c r="D232" s="24"/>
      <c r="E232" s="23"/>
    </row>
    <row r="233" spans="1:5" ht="15.75" x14ac:dyDescent="0.2">
      <c r="A233" s="22">
        <v>1</v>
      </c>
      <c r="B233" s="23" t="s">
        <v>122</v>
      </c>
      <c r="C233" s="24">
        <v>0</v>
      </c>
      <c r="D233" s="24"/>
      <c r="E233" s="23" t="s">
        <v>67</v>
      </c>
    </row>
    <row r="234" spans="1:5" ht="31.5" x14ac:dyDescent="0.2">
      <c r="A234" s="22">
        <v>2</v>
      </c>
      <c r="B234" s="23" t="s">
        <v>123</v>
      </c>
      <c r="C234" s="24">
        <v>0</v>
      </c>
      <c r="D234" s="24"/>
      <c r="E234" s="26" t="s">
        <v>100</v>
      </c>
    </row>
    <row r="235" spans="1:5" ht="15.75" x14ac:dyDescent="0.2">
      <c r="A235" s="22">
        <v>3</v>
      </c>
      <c r="B235" s="23" t="s">
        <v>84</v>
      </c>
      <c r="C235" s="24">
        <v>0</v>
      </c>
      <c r="D235" s="24"/>
      <c r="E235" s="23" t="s">
        <v>67</v>
      </c>
    </row>
    <row r="236" spans="1:5" ht="15.75" x14ac:dyDescent="0.2">
      <c r="A236" s="22">
        <v>4</v>
      </c>
      <c r="B236" s="23" t="s">
        <v>104</v>
      </c>
      <c r="C236" s="24">
        <v>0</v>
      </c>
      <c r="D236" s="24"/>
      <c r="E236" s="23" t="s">
        <v>105</v>
      </c>
    </row>
    <row r="237" spans="1:5" ht="15.75" x14ac:dyDescent="0.2">
      <c r="A237" s="169" t="s">
        <v>127</v>
      </c>
      <c r="B237" s="170"/>
      <c r="C237" s="27">
        <f>SUM(C233:C236)</f>
        <v>0</v>
      </c>
      <c r="D237" s="27"/>
      <c r="E237" s="28"/>
    </row>
    <row r="241" spans="1:5" ht="15.75" x14ac:dyDescent="0.2">
      <c r="A241" s="173" t="s">
        <v>109</v>
      </c>
      <c r="B241" s="173"/>
      <c r="C241" s="173"/>
      <c r="D241" s="173"/>
      <c r="E241" s="173"/>
    </row>
    <row r="243" spans="1:5" ht="20.25" customHeight="1" x14ac:dyDescent="0.2">
      <c r="A243" s="171" t="s">
        <v>25</v>
      </c>
      <c r="B243" s="21" t="s">
        <v>55</v>
      </c>
      <c r="C243" s="21" t="s">
        <v>56</v>
      </c>
      <c r="D243" s="171" t="s">
        <v>131</v>
      </c>
      <c r="E243" s="171" t="s">
        <v>26</v>
      </c>
    </row>
    <row r="244" spans="1:5" ht="15.75" x14ac:dyDescent="0.2">
      <c r="A244" s="172"/>
      <c r="B244" s="25" t="s">
        <v>57</v>
      </c>
      <c r="C244" s="23"/>
      <c r="D244" s="172"/>
      <c r="E244" s="172"/>
    </row>
    <row r="245" spans="1:5" ht="15.75" x14ac:dyDescent="0.2">
      <c r="A245" s="22">
        <v>1</v>
      </c>
      <c r="B245" s="23" t="s">
        <v>118</v>
      </c>
      <c r="C245" s="24">
        <v>0</v>
      </c>
      <c r="D245" s="24"/>
      <c r="E245" s="23" t="s">
        <v>67</v>
      </c>
    </row>
    <row r="246" spans="1:5" ht="31.5" x14ac:dyDescent="0.2">
      <c r="A246" s="22">
        <v>2</v>
      </c>
      <c r="B246" s="23" t="s">
        <v>119</v>
      </c>
      <c r="C246" s="24">
        <v>0</v>
      </c>
      <c r="D246" s="24"/>
      <c r="E246" s="26" t="s">
        <v>100</v>
      </c>
    </row>
    <row r="247" spans="1:5" ht="15.75" x14ac:dyDescent="0.2">
      <c r="A247" s="22">
        <v>3</v>
      </c>
      <c r="B247" s="23" t="s">
        <v>83</v>
      </c>
      <c r="C247" s="24">
        <v>0</v>
      </c>
      <c r="D247" s="24"/>
      <c r="E247" s="23" t="s">
        <v>67</v>
      </c>
    </row>
    <row r="248" spans="1:5" ht="15.75" x14ac:dyDescent="0.2">
      <c r="A248" s="22">
        <v>4</v>
      </c>
      <c r="B248" s="23" t="s">
        <v>102</v>
      </c>
      <c r="C248" s="24">
        <v>0</v>
      </c>
      <c r="D248" s="24"/>
      <c r="E248" s="23" t="s">
        <v>105</v>
      </c>
    </row>
    <row r="249" spans="1:5" ht="15.75" x14ac:dyDescent="0.2">
      <c r="A249" s="169" t="s">
        <v>125</v>
      </c>
      <c r="B249" s="170"/>
      <c r="C249" s="27">
        <f>SUM(C245:C248)</f>
        <v>0</v>
      </c>
      <c r="D249" s="27"/>
      <c r="E249" s="28"/>
    </row>
    <row r="250" spans="1:5" ht="15.75" x14ac:dyDescent="0.2">
      <c r="A250" s="22"/>
      <c r="B250" s="25" t="s">
        <v>49</v>
      </c>
      <c r="C250" s="24"/>
      <c r="D250" s="24"/>
      <c r="E250" s="23"/>
    </row>
    <row r="251" spans="1:5" ht="15.75" x14ac:dyDescent="0.2">
      <c r="A251" s="22">
        <v>1</v>
      </c>
      <c r="B251" s="23" t="s">
        <v>120</v>
      </c>
      <c r="C251" s="24">
        <v>0</v>
      </c>
      <c r="D251" s="24"/>
      <c r="E251" s="23" t="s">
        <v>67</v>
      </c>
    </row>
    <row r="252" spans="1:5" ht="31.5" x14ac:dyDescent="0.2">
      <c r="A252" s="22">
        <v>2</v>
      </c>
      <c r="B252" s="23" t="s">
        <v>121</v>
      </c>
      <c r="C252" s="24">
        <v>0</v>
      </c>
      <c r="D252" s="24"/>
      <c r="E252" s="26" t="s">
        <v>100</v>
      </c>
    </row>
    <row r="253" spans="1:5" ht="15.75" x14ac:dyDescent="0.2">
      <c r="A253" s="22">
        <v>3</v>
      </c>
      <c r="B253" s="23" t="s">
        <v>54</v>
      </c>
      <c r="C253" s="24">
        <v>0</v>
      </c>
      <c r="D253" s="24"/>
      <c r="E253" s="23" t="s">
        <v>67</v>
      </c>
    </row>
    <row r="254" spans="1:5" ht="15.75" x14ac:dyDescent="0.2">
      <c r="A254" s="22">
        <v>4</v>
      </c>
      <c r="B254" s="23" t="s">
        <v>103</v>
      </c>
      <c r="C254" s="24">
        <v>0</v>
      </c>
      <c r="D254" s="24"/>
      <c r="E254" s="23" t="s">
        <v>105</v>
      </c>
    </row>
    <row r="255" spans="1:5" ht="15.75" x14ac:dyDescent="0.2">
      <c r="A255" s="169" t="s">
        <v>126</v>
      </c>
      <c r="B255" s="170"/>
      <c r="C255" s="27">
        <f>SUM(C251:C254)</f>
        <v>0</v>
      </c>
      <c r="D255" s="27"/>
      <c r="E255" s="28"/>
    </row>
    <row r="256" spans="1:5" ht="15.75" x14ac:dyDescent="0.2">
      <c r="A256" s="22"/>
      <c r="B256" s="25" t="s">
        <v>50</v>
      </c>
      <c r="C256" s="24"/>
      <c r="D256" s="24"/>
      <c r="E256" s="23"/>
    </row>
    <row r="257" spans="1:5" ht="15.75" x14ac:dyDescent="0.2">
      <c r="A257" s="22">
        <v>1</v>
      </c>
      <c r="B257" s="23" t="s">
        <v>122</v>
      </c>
      <c r="C257" s="24">
        <v>0</v>
      </c>
      <c r="D257" s="24"/>
      <c r="E257" s="23" t="s">
        <v>67</v>
      </c>
    </row>
    <row r="258" spans="1:5" ht="31.5" x14ac:dyDescent="0.2">
      <c r="A258" s="22">
        <v>2</v>
      </c>
      <c r="B258" s="23" t="s">
        <v>123</v>
      </c>
      <c r="C258" s="24">
        <v>0</v>
      </c>
      <c r="D258" s="24"/>
      <c r="E258" s="26" t="s">
        <v>100</v>
      </c>
    </row>
    <row r="259" spans="1:5" ht="15.75" x14ac:dyDescent="0.2">
      <c r="A259" s="22">
        <v>3</v>
      </c>
      <c r="B259" s="23" t="s">
        <v>84</v>
      </c>
      <c r="C259" s="24">
        <v>0</v>
      </c>
      <c r="D259" s="24"/>
      <c r="E259" s="23" t="s">
        <v>67</v>
      </c>
    </row>
    <row r="260" spans="1:5" ht="15.75" x14ac:dyDescent="0.2">
      <c r="A260" s="22">
        <v>4</v>
      </c>
      <c r="B260" s="23" t="s">
        <v>104</v>
      </c>
      <c r="C260" s="24">
        <v>0</v>
      </c>
      <c r="D260" s="24"/>
      <c r="E260" s="23" t="s">
        <v>105</v>
      </c>
    </row>
    <row r="261" spans="1:5" ht="15.75" x14ac:dyDescent="0.2">
      <c r="A261" s="169" t="s">
        <v>127</v>
      </c>
      <c r="B261" s="170"/>
      <c r="C261" s="27">
        <f>SUM(C257:C260)</f>
        <v>0</v>
      </c>
      <c r="D261" s="27"/>
      <c r="E261" s="28"/>
    </row>
    <row r="265" spans="1:5" ht="15.75" x14ac:dyDescent="0.2">
      <c r="A265" s="173" t="s">
        <v>108</v>
      </c>
      <c r="B265" s="173"/>
      <c r="C265" s="173"/>
      <c r="D265" s="173"/>
      <c r="E265" s="173"/>
    </row>
    <row r="267" spans="1:5" ht="20.25" customHeight="1" x14ac:dyDescent="0.2">
      <c r="A267" s="171" t="s">
        <v>25</v>
      </c>
      <c r="B267" s="21" t="s">
        <v>55</v>
      </c>
      <c r="C267" s="21" t="s">
        <v>56</v>
      </c>
      <c r="D267" s="171" t="s">
        <v>131</v>
      </c>
      <c r="E267" s="171" t="s">
        <v>26</v>
      </c>
    </row>
    <row r="268" spans="1:5" ht="15.75" x14ac:dyDescent="0.2">
      <c r="A268" s="172"/>
      <c r="B268" s="25" t="s">
        <v>57</v>
      </c>
      <c r="C268" s="23"/>
      <c r="D268" s="172"/>
      <c r="E268" s="172"/>
    </row>
    <row r="269" spans="1:5" ht="15.75" x14ac:dyDescent="0.2">
      <c r="A269" s="22">
        <v>1</v>
      </c>
      <c r="B269" s="23" t="s">
        <v>118</v>
      </c>
      <c r="C269" s="24">
        <v>0</v>
      </c>
      <c r="D269" s="24"/>
      <c r="E269" s="23" t="s">
        <v>67</v>
      </c>
    </row>
    <row r="270" spans="1:5" ht="31.5" x14ac:dyDescent="0.2">
      <c r="A270" s="22">
        <v>2</v>
      </c>
      <c r="B270" s="23" t="s">
        <v>119</v>
      </c>
      <c r="C270" s="24">
        <v>0</v>
      </c>
      <c r="D270" s="24"/>
      <c r="E270" s="26" t="s">
        <v>100</v>
      </c>
    </row>
    <row r="271" spans="1:5" ht="15.75" x14ac:dyDescent="0.2">
      <c r="A271" s="22">
        <v>3</v>
      </c>
      <c r="B271" s="23" t="s">
        <v>83</v>
      </c>
      <c r="C271" s="24">
        <v>0</v>
      </c>
      <c r="D271" s="24"/>
      <c r="E271" s="23" t="s">
        <v>67</v>
      </c>
    </row>
    <row r="272" spans="1:5" ht="15.75" x14ac:dyDescent="0.2">
      <c r="A272" s="22">
        <v>4</v>
      </c>
      <c r="B272" s="23" t="s">
        <v>102</v>
      </c>
      <c r="C272" s="24">
        <v>0</v>
      </c>
      <c r="D272" s="24"/>
      <c r="E272" s="23" t="s">
        <v>105</v>
      </c>
    </row>
    <row r="273" spans="1:5" ht="15.75" x14ac:dyDescent="0.2">
      <c r="A273" s="169" t="s">
        <v>125</v>
      </c>
      <c r="B273" s="170"/>
      <c r="C273" s="27">
        <f>SUM(C269:C272)</f>
        <v>0</v>
      </c>
      <c r="D273" s="27"/>
      <c r="E273" s="28"/>
    </row>
    <row r="274" spans="1:5" ht="15.75" x14ac:dyDescent="0.2">
      <c r="A274" s="22"/>
      <c r="B274" s="25" t="s">
        <v>49</v>
      </c>
      <c r="C274" s="24"/>
      <c r="D274" s="24"/>
      <c r="E274" s="23"/>
    </row>
    <row r="275" spans="1:5" ht="15.75" x14ac:dyDescent="0.2">
      <c r="A275" s="22">
        <v>1</v>
      </c>
      <c r="B275" s="23" t="s">
        <v>120</v>
      </c>
      <c r="C275" s="24">
        <v>0</v>
      </c>
      <c r="D275" s="24"/>
      <c r="E275" s="23" t="s">
        <v>67</v>
      </c>
    </row>
    <row r="276" spans="1:5" ht="31.5" x14ac:dyDescent="0.2">
      <c r="A276" s="22">
        <v>2</v>
      </c>
      <c r="B276" s="23" t="s">
        <v>121</v>
      </c>
      <c r="C276" s="24">
        <v>0</v>
      </c>
      <c r="D276" s="24"/>
      <c r="E276" s="26" t="s">
        <v>100</v>
      </c>
    </row>
    <row r="277" spans="1:5" ht="15.75" x14ac:dyDescent="0.2">
      <c r="A277" s="22">
        <v>3</v>
      </c>
      <c r="B277" s="23" t="s">
        <v>54</v>
      </c>
      <c r="C277" s="24">
        <v>0</v>
      </c>
      <c r="D277" s="24"/>
      <c r="E277" s="23" t="s">
        <v>67</v>
      </c>
    </row>
    <row r="278" spans="1:5" ht="15.75" x14ac:dyDescent="0.2">
      <c r="A278" s="22">
        <v>4</v>
      </c>
      <c r="B278" s="23" t="s">
        <v>103</v>
      </c>
      <c r="C278" s="24">
        <v>0</v>
      </c>
      <c r="D278" s="24"/>
      <c r="E278" s="23" t="s">
        <v>105</v>
      </c>
    </row>
    <row r="279" spans="1:5" ht="15.75" x14ac:dyDescent="0.2">
      <c r="A279" s="169" t="s">
        <v>126</v>
      </c>
      <c r="B279" s="170"/>
      <c r="C279" s="27">
        <f>SUM(C275:C278)</f>
        <v>0</v>
      </c>
      <c r="D279" s="27"/>
      <c r="E279" s="28"/>
    </row>
    <row r="280" spans="1:5" ht="15.75" x14ac:dyDescent="0.2">
      <c r="A280" s="22"/>
      <c r="B280" s="25" t="s">
        <v>50</v>
      </c>
      <c r="C280" s="24"/>
      <c r="D280" s="24"/>
      <c r="E280" s="23"/>
    </row>
    <row r="281" spans="1:5" ht="15.75" x14ac:dyDescent="0.2">
      <c r="A281" s="22">
        <v>1</v>
      </c>
      <c r="B281" s="23" t="s">
        <v>122</v>
      </c>
      <c r="C281" s="24">
        <v>0</v>
      </c>
      <c r="D281" s="24"/>
      <c r="E281" s="23" t="s">
        <v>67</v>
      </c>
    </row>
    <row r="282" spans="1:5" ht="31.5" x14ac:dyDescent="0.2">
      <c r="A282" s="22">
        <v>2</v>
      </c>
      <c r="B282" s="23" t="s">
        <v>123</v>
      </c>
      <c r="C282" s="24">
        <v>0</v>
      </c>
      <c r="D282" s="24"/>
      <c r="E282" s="26" t="s">
        <v>100</v>
      </c>
    </row>
    <row r="283" spans="1:5" ht="15.75" x14ac:dyDescent="0.2">
      <c r="A283" s="22">
        <v>3</v>
      </c>
      <c r="B283" s="23" t="s">
        <v>84</v>
      </c>
      <c r="C283" s="24">
        <v>0</v>
      </c>
      <c r="D283" s="24"/>
      <c r="E283" s="23" t="s">
        <v>67</v>
      </c>
    </row>
    <row r="284" spans="1:5" ht="15.75" x14ac:dyDescent="0.2">
      <c r="A284" s="22">
        <v>4</v>
      </c>
      <c r="B284" s="23" t="s">
        <v>104</v>
      </c>
      <c r="C284" s="24">
        <v>0</v>
      </c>
      <c r="D284" s="24"/>
      <c r="E284" s="23" t="s">
        <v>105</v>
      </c>
    </row>
    <row r="285" spans="1:5" ht="15.75" x14ac:dyDescent="0.2">
      <c r="A285" s="169" t="s">
        <v>127</v>
      </c>
      <c r="B285" s="170"/>
      <c r="C285" s="27">
        <f>SUM(C281:C284)</f>
        <v>0</v>
      </c>
      <c r="D285" s="27"/>
      <c r="E285" s="28"/>
    </row>
  </sheetData>
  <mergeCells count="85">
    <mergeCell ref="K18:N18"/>
    <mergeCell ref="A279:B279"/>
    <mergeCell ref="A285:B285"/>
    <mergeCell ref="A237:B237"/>
    <mergeCell ref="A249:B249"/>
    <mergeCell ref="A255:B255"/>
    <mergeCell ref="A261:B261"/>
    <mergeCell ref="A273:B273"/>
    <mergeCell ref="A265:E265"/>
    <mergeCell ref="A241:E241"/>
    <mergeCell ref="A243:A244"/>
    <mergeCell ref="D243:D244"/>
    <mergeCell ref="E243:E244"/>
    <mergeCell ref="A267:A268"/>
    <mergeCell ref="D219:D220"/>
    <mergeCell ref="E219:E220"/>
    <mergeCell ref="E267:E268"/>
    <mergeCell ref="A225:B225"/>
    <mergeCell ref="A231:B231"/>
    <mergeCell ref="D123:D124"/>
    <mergeCell ref="E123:E124"/>
    <mergeCell ref="D267:D268"/>
    <mergeCell ref="A159:B159"/>
    <mergeCell ref="A165:B165"/>
    <mergeCell ref="A177:B177"/>
    <mergeCell ref="A183:B183"/>
    <mergeCell ref="A189:B189"/>
    <mergeCell ref="A169:E169"/>
    <mergeCell ref="A171:A172"/>
    <mergeCell ref="D171:D172"/>
    <mergeCell ref="E171:E172"/>
    <mergeCell ref="A193:E193"/>
    <mergeCell ref="A217:E217"/>
    <mergeCell ref="E195:E196"/>
    <mergeCell ref="A219:A220"/>
    <mergeCell ref="A1:E1"/>
    <mergeCell ref="A25:E25"/>
    <mergeCell ref="A49:E49"/>
    <mergeCell ref="A97:E97"/>
    <mergeCell ref="A73:E73"/>
    <mergeCell ref="D3:D4"/>
    <mergeCell ref="E3:E4"/>
    <mergeCell ref="A3:A4"/>
    <mergeCell ref="A39:B39"/>
    <mergeCell ref="A45:B45"/>
    <mergeCell ref="A57:B57"/>
    <mergeCell ref="A63:B63"/>
    <mergeCell ref="A69:B69"/>
    <mergeCell ref="A81:B81"/>
    <mergeCell ref="A87:B87"/>
    <mergeCell ref="A93:B93"/>
    <mergeCell ref="A9:B9"/>
    <mergeCell ref="A15:B15"/>
    <mergeCell ref="A21:B21"/>
    <mergeCell ref="A33:B33"/>
    <mergeCell ref="A27:A28"/>
    <mergeCell ref="D27:D28"/>
    <mergeCell ref="E27:E28"/>
    <mergeCell ref="A51:A52"/>
    <mergeCell ref="D51:D52"/>
    <mergeCell ref="E51:E52"/>
    <mergeCell ref="D195:D196"/>
    <mergeCell ref="A75:A76"/>
    <mergeCell ref="D75:D76"/>
    <mergeCell ref="E75:E76"/>
    <mergeCell ref="A99:A100"/>
    <mergeCell ref="D99:D100"/>
    <mergeCell ref="E99:E100"/>
    <mergeCell ref="A129:B129"/>
    <mergeCell ref="A135:B135"/>
    <mergeCell ref="A141:B141"/>
    <mergeCell ref="A153:B153"/>
    <mergeCell ref="A121:E121"/>
    <mergeCell ref="A145:E145"/>
    <mergeCell ref="A147:A148"/>
    <mergeCell ref="D147:D148"/>
    <mergeCell ref="E147:E148"/>
    <mergeCell ref="A201:B201"/>
    <mergeCell ref="A207:B207"/>
    <mergeCell ref="A213:B213"/>
    <mergeCell ref="A105:B105"/>
    <mergeCell ref="A111:B111"/>
    <mergeCell ref="A117:B117"/>
    <mergeCell ref="A195:A196"/>
    <mergeCell ref="A123:A1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P27"/>
  <sheetViews>
    <sheetView view="pageBreakPreview" zoomScale="90" zoomScaleNormal="100" zoomScaleSheetLayoutView="90" workbookViewId="0">
      <selection activeCell="O17" sqref="O17"/>
    </sheetView>
  </sheetViews>
  <sheetFormatPr defaultRowHeight="12.75" x14ac:dyDescent="0.2"/>
  <cols>
    <col min="1" max="1" width="5.6640625" customWidth="1"/>
    <col min="2" max="2" width="14.6640625" customWidth="1"/>
    <col min="3" max="3" width="14.5" customWidth="1"/>
    <col min="4" max="5" width="13.83203125" customWidth="1"/>
    <col min="6" max="6" width="13" customWidth="1"/>
    <col min="7" max="14" width="13.83203125" customWidth="1"/>
    <col min="15" max="15" width="13.1640625" customWidth="1"/>
    <col min="16" max="16" width="16.33203125" customWidth="1"/>
  </cols>
  <sheetData>
    <row r="1" spans="1:16" ht="15.75" x14ac:dyDescent="0.2">
      <c r="A1" s="173" t="s">
        <v>130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3" spans="1:16" ht="20.25" customHeight="1" x14ac:dyDescent="0.2">
      <c r="A3" s="171" t="s">
        <v>58</v>
      </c>
      <c r="B3" s="171" t="s">
        <v>59</v>
      </c>
      <c r="C3" s="179" t="s">
        <v>60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1"/>
      <c r="O3" s="171" t="s">
        <v>39</v>
      </c>
      <c r="P3" s="171" t="s">
        <v>61</v>
      </c>
    </row>
    <row r="4" spans="1:16" ht="15.75" x14ac:dyDescent="0.2">
      <c r="A4" s="172"/>
      <c r="B4" s="172"/>
      <c r="C4" s="21" t="s">
        <v>28</v>
      </c>
      <c r="D4" s="21" t="s">
        <v>29</v>
      </c>
      <c r="E4" s="21" t="s">
        <v>30</v>
      </c>
      <c r="F4" s="21" t="s">
        <v>31</v>
      </c>
      <c r="G4" s="21" t="s">
        <v>32</v>
      </c>
      <c r="H4" s="21" t="s">
        <v>33</v>
      </c>
      <c r="I4" s="21" t="s">
        <v>34</v>
      </c>
      <c r="J4" s="21" t="s">
        <v>45</v>
      </c>
      <c r="K4" s="21" t="s">
        <v>35</v>
      </c>
      <c r="L4" s="21" t="s">
        <v>36</v>
      </c>
      <c r="M4" s="21" t="s">
        <v>37</v>
      </c>
      <c r="N4" s="21" t="s">
        <v>38</v>
      </c>
      <c r="O4" s="172"/>
      <c r="P4" s="172"/>
    </row>
    <row r="5" spans="1:16" ht="15.75" x14ac:dyDescent="0.2">
      <c r="A5" s="31"/>
      <c r="B5" s="33" t="s">
        <v>64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31"/>
      <c r="P5" s="59"/>
    </row>
    <row r="6" spans="1:16" ht="22.5" customHeight="1" x14ac:dyDescent="0.2">
      <c r="A6" s="22">
        <v>1</v>
      </c>
      <c r="B6" s="26" t="s">
        <v>118</v>
      </c>
      <c r="C6" s="24">
        <f>'1. Air Tawar'!C5</f>
        <v>100000</v>
      </c>
      <c r="D6" s="24">
        <f>'1. Air Tawar'!C29</f>
        <v>75000</v>
      </c>
      <c r="E6" s="24" t="s">
        <v>185</v>
      </c>
      <c r="F6" s="24">
        <v>0</v>
      </c>
      <c r="G6" s="24">
        <f>'1. Air Tawar'!C103</f>
        <v>0</v>
      </c>
      <c r="H6" s="24">
        <f>'1. Air Tawar'!C127</f>
        <v>0</v>
      </c>
      <c r="I6" s="24" t="s">
        <v>96</v>
      </c>
      <c r="J6" s="24">
        <f>'1. Air Tawar'!C175</f>
        <v>0</v>
      </c>
      <c r="K6" s="24">
        <f>'1. Air Tawar'!C199</f>
        <v>0</v>
      </c>
      <c r="L6" s="24">
        <f>'1. Air Tawar'!C223</f>
        <v>0</v>
      </c>
      <c r="M6" s="24">
        <v>0</v>
      </c>
      <c r="N6" s="24">
        <v>0</v>
      </c>
      <c r="O6" s="29">
        <f>SUM(C6:N6)</f>
        <v>175000</v>
      </c>
      <c r="P6" s="61">
        <v>100000000</v>
      </c>
    </row>
    <row r="7" spans="1:16" ht="22.5" customHeight="1" x14ac:dyDescent="0.2">
      <c r="A7" s="22">
        <v>2</v>
      </c>
      <c r="B7" s="23" t="s">
        <v>83</v>
      </c>
      <c r="C7" s="24"/>
      <c r="D7" s="24">
        <v>0</v>
      </c>
      <c r="E7" s="24">
        <f>'1. Air Tawar'!C56</f>
        <v>0</v>
      </c>
      <c r="F7" s="24">
        <v>0</v>
      </c>
      <c r="G7" s="24">
        <f>'1. Air Tawar'!C104</f>
        <v>0</v>
      </c>
      <c r="H7" s="24">
        <f>'1. Air Tawar'!C128</f>
        <v>0</v>
      </c>
      <c r="I7" s="24" t="s">
        <v>96</v>
      </c>
      <c r="J7" s="24">
        <f>'1. Air Tawar'!C176</f>
        <v>0</v>
      </c>
      <c r="K7" s="24">
        <f>'1. Air Tawar'!C200</f>
        <v>0</v>
      </c>
      <c r="L7" s="24">
        <f>'1. Air Tawar'!C224</f>
        <v>0</v>
      </c>
      <c r="M7" s="24"/>
      <c r="N7" s="24"/>
      <c r="O7" s="29">
        <f t="shared" ref="O7:O16" si="0">SUM(C7:N7)</f>
        <v>0</v>
      </c>
      <c r="P7" s="182" t="s">
        <v>132</v>
      </c>
    </row>
    <row r="8" spans="1:16" ht="22.5" customHeight="1" x14ac:dyDescent="0.2">
      <c r="A8" s="22">
        <v>3</v>
      </c>
      <c r="B8" s="23" t="s">
        <v>124</v>
      </c>
      <c r="C8" s="24">
        <v>0</v>
      </c>
      <c r="D8" s="24">
        <f>'1. Air Tawar'!C34</f>
        <v>0</v>
      </c>
      <c r="E8" s="24" t="s">
        <v>96</v>
      </c>
      <c r="F8" s="24">
        <v>0</v>
      </c>
      <c r="G8" s="24">
        <f>'1. Air Tawar'!C105</f>
        <v>0</v>
      </c>
      <c r="H8" s="24">
        <f>'1. Air Tawar'!C129</f>
        <v>0</v>
      </c>
      <c r="I8" s="24" t="s">
        <v>96</v>
      </c>
      <c r="J8" s="24">
        <f>'1. Air Tawar'!C177</f>
        <v>0</v>
      </c>
      <c r="K8" s="24">
        <f>'1. Air Tawar'!C201</f>
        <v>0</v>
      </c>
      <c r="L8" s="24">
        <f>'1. Air Tawar'!C225</f>
        <v>0</v>
      </c>
      <c r="M8" s="24">
        <v>0</v>
      </c>
      <c r="N8" s="24">
        <v>0</v>
      </c>
      <c r="O8" s="29">
        <f t="shared" si="0"/>
        <v>0</v>
      </c>
      <c r="P8" s="183"/>
    </row>
    <row r="9" spans="1:16" ht="15.75" x14ac:dyDescent="0.2">
      <c r="A9" s="31"/>
      <c r="B9" s="33" t="s">
        <v>65</v>
      </c>
      <c r="C9" s="21"/>
      <c r="D9" s="21"/>
      <c r="E9" s="24">
        <f>'1. Air Tawar'!C58</f>
        <v>0</v>
      </c>
      <c r="F9" s="24">
        <v>0</v>
      </c>
      <c r="G9" s="24">
        <f>'1. Air Tawar'!C106</f>
        <v>0</v>
      </c>
      <c r="H9" s="24">
        <f>'1. Air Tawar'!C130</f>
        <v>0</v>
      </c>
      <c r="I9" s="24" t="s">
        <v>96</v>
      </c>
      <c r="J9" s="24">
        <f>'1. Air Tawar'!C178</f>
        <v>0</v>
      </c>
      <c r="K9" s="24">
        <f>'1. Air Tawar'!C202</f>
        <v>0</v>
      </c>
      <c r="L9" s="24">
        <f>'1. Air Tawar'!C226</f>
        <v>0</v>
      </c>
      <c r="M9" s="24">
        <v>0</v>
      </c>
      <c r="N9" s="24">
        <v>0</v>
      </c>
      <c r="O9" s="29">
        <f t="shared" si="0"/>
        <v>0</v>
      </c>
      <c r="P9" s="59"/>
    </row>
    <row r="10" spans="1:16" ht="21" customHeight="1" x14ac:dyDescent="0.2">
      <c r="A10" s="22">
        <v>1</v>
      </c>
      <c r="B10" s="26" t="s">
        <v>120</v>
      </c>
      <c r="C10" s="24">
        <f>'1. Air Tawar'!C11</f>
        <v>0</v>
      </c>
      <c r="D10" s="24">
        <f>'1. Air Tawar'!C38</f>
        <v>0</v>
      </c>
      <c r="E10" s="24" t="s">
        <v>185</v>
      </c>
      <c r="F10" s="24">
        <v>25000</v>
      </c>
      <c r="G10" s="24">
        <f>'1. Air Tawar'!C107</f>
        <v>0</v>
      </c>
      <c r="H10" s="24">
        <f>'1. Air Tawar'!C131</f>
        <v>0</v>
      </c>
      <c r="I10" s="24" t="s">
        <v>96</v>
      </c>
      <c r="J10" s="24">
        <f>'1. Air Tawar'!C179</f>
        <v>0</v>
      </c>
      <c r="K10" s="24">
        <f>'1. Air Tawar'!C203</f>
        <v>0</v>
      </c>
      <c r="L10" s="24">
        <f>'1. Air Tawar'!C227</f>
        <v>0</v>
      </c>
      <c r="M10" s="24">
        <v>0</v>
      </c>
      <c r="N10" s="24">
        <v>0</v>
      </c>
      <c r="O10" s="29">
        <f t="shared" si="0"/>
        <v>25000</v>
      </c>
      <c r="P10" s="61">
        <v>12000000</v>
      </c>
    </row>
    <row r="11" spans="1:16" ht="21" customHeight="1" x14ac:dyDescent="0.2">
      <c r="A11" s="22">
        <v>2</v>
      </c>
      <c r="B11" s="23" t="s">
        <v>54</v>
      </c>
      <c r="C11" s="24"/>
      <c r="D11" s="24"/>
      <c r="E11" s="24">
        <f>'1. Air Tawar'!C60</f>
        <v>0</v>
      </c>
      <c r="F11" s="24">
        <v>0</v>
      </c>
      <c r="G11" s="24">
        <f>'1. Air Tawar'!C108</f>
        <v>0</v>
      </c>
      <c r="H11" s="24">
        <f>'1. Air Tawar'!C132</f>
        <v>0</v>
      </c>
      <c r="I11" s="24" t="s">
        <v>96</v>
      </c>
      <c r="J11" s="24">
        <f>'1. Air Tawar'!C180</f>
        <v>0</v>
      </c>
      <c r="K11" s="24">
        <f>'1. Air Tawar'!C204</f>
        <v>0</v>
      </c>
      <c r="L11" s="24">
        <f>'1. Air Tawar'!C228</f>
        <v>0</v>
      </c>
      <c r="M11" s="24">
        <v>0</v>
      </c>
      <c r="N11" s="24">
        <v>0</v>
      </c>
      <c r="O11" s="29">
        <f t="shared" si="0"/>
        <v>0</v>
      </c>
      <c r="P11" s="182" t="s">
        <v>133</v>
      </c>
    </row>
    <row r="12" spans="1:16" ht="21" customHeight="1" x14ac:dyDescent="0.2">
      <c r="A12" s="22">
        <v>3</v>
      </c>
      <c r="B12" s="23" t="s">
        <v>128</v>
      </c>
      <c r="C12" s="24">
        <f>'1. Air Tawar'!C14</f>
        <v>330</v>
      </c>
      <c r="D12" s="24"/>
      <c r="E12" s="24">
        <f>'1. Air Tawar'!C61</f>
        <v>0</v>
      </c>
      <c r="F12" s="24">
        <v>0</v>
      </c>
      <c r="G12" s="24">
        <f>'1. Air Tawar'!C109</f>
        <v>0</v>
      </c>
      <c r="H12" s="24">
        <f>'1. Air Tawar'!C133</f>
        <v>0</v>
      </c>
      <c r="I12" s="24" t="s">
        <v>96</v>
      </c>
      <c r="J12" s="24">
        <f>'1. Air Tawar'!C181</f>
        <v>0</v>
      </c>
      <c r="K12" s="24">
        <f>'1. Air Tawar'!C205</f>
        <v>0</v>
      </c>
      <c r="L12" s="24">
        <f>'1. Air Tawar'!C229</f>
        <v>0</v>
      </c>
      <c r="M12" s="24">
        <v>0</v>
      </c>
      <c r="N12" s="24">
        <v>0</v>
      </c>
      <c r="O12" s="29">
        <f t="shared" si="0"/>
        <v>330</v>
      </c>
      <c r="P12" s="183"/>
    </row>
    <row r="13" spans="1:16" ht="15.75" x14ac:dyDescent="0.2">
      <c r="A13" s="31"/>
      <c r="B13" s="33" t="s">
        <v>66</v>
      </c>
      <c r="C13" s="21"/>
      <c r="D13" s="21"/>
      <c r="E13" s="24">
        <f>'1. Air Tawar'!C62</f>
        <v>0</v>
      </c>
      <c r="F13" s="24">
        <v>0</v>
      </c>
      <c r="G13" s="24">
        <f>'1. Air Tawar'!C110</f>
        <v>0</v>
      </c>
      <c r="H13" s="24">
        <f>'1. Air Tawar'!C134</f>
        <v>0</v>
      </c>
      <c r="I13" s="24" t="s">
        <v>96</v>
      </c>
      <c r="J13" s="24">
        <f>'1. Air Tawar'!C182</f>
        <v>0</v>
      </c>
      <c r="K13" s="24">
        <f>'1. Air Tawar'!C206</f>
        <v>0</v>
      </c>
      <c r="L13" s="24">
        <f>'1. Air Tawar'!C230</f>
        <v>0</v>
      </c>
      <c r="M13" s="24">
        <v>0</v>
      </c>
      <c r="N13" s="24">
        <v>0</v>
      </c>
      <c r="O13" s="29">
        <f t="shared" si="0"/>
        <v>0</v>
      </c>
      <c r="P13" s="59"/>
    </row>
    <row r="14" spans="1:16" ht="21.75" customHeight="1" x14ac:dyDescent="0.2">
      <c r="A14" s="22">
        <v>1</v>
      </c>
      <c r="B14" s="26" t="s">
        <v>122</v>
      </c>
      <c r="C14" s="30">
        <f>'1. Air Tawar'!C20</f>
        <v>0</v>
      </c>
      <c r="D14" s="30">
        <f>'1. Air Tawar'!C41</f>
        <v>15000</v>
      </c>
      <c r="E14" s="24" t="s">
        <v>185</v>
      </c>
      <c r="F14" s="24">
        <v>0</v>
      </c>
      <c r="G14" s="24">
        <f>'1. Air Tawar'!C111</f>
        <v>0</v>
      </c>
      <c r="H14" s="24">
        <f>'1. Air Tawar'!C135</f>
        <v>0</v>
      </c>
      <c r="I14" s="24" t="s">
        <v>96</v>
      </c>
      <c r="J14" s="24">
        <f>'1. Air Tawar'!C183</f>
        <v>0</v>
      </c>
      <c r="K14" s="24">
        <f>'1. Air Tawar'!C207</f>
        <v>0</v>
      </c>
      <c r="L14" s="24">
        <f>'1. Air Tawar'!C231</f>
        <v>0</v>
      </c>
      <c r="M14" s="24">
        <v>0</v>
      </c>
      <c r="N14" s="24">
        <v>0</v>
      </c>
      <c r="O14" s="29">
        <f t="shared" si="0"/>
        <v>15000</v>
      </c>
      <c r="P14" s="61">
        <v>72000000</v>
      </c>
    </row>
    <row r="15" spans="1:16" ht="21.75" customHeight="1" x14ac:dyDescent="0.2">
      <c r="A15" s="22">
        <v>2</v>
      </c>
      <c r="B15" s="23" t="s">
        <v>84</v>
      </c>
      <c r="C15" s="30"/>
      <c r="D15" s="30"/>
      <c r="E15" s="24">
        <f>'1. Air Tawar'!C64</f>
        <v>0</v>
      </c>
      <c r="F15" s="24">
        <v>0</v>
      </c>
      <c r="G15" s="24">
        <f>'1. Air Tawar'!C112</f>
        <v>0</v>
      </c>
      <c r="H15" s="24">
        <f>'1. Air Tawar'!C136</f>
        <v>0</v>
      </c>
      <c r="I15" s="24" t="s">
        <v>96</v>
      </c>
      <c r="J15" s="24">
        <f>'1. Air Tawar'!C184</f>
        <v>0</v>
      </c>
      <c r="K15" s="24">
        <f>'1. Air Tawar'!C208</f>
        <v>0</v>
      </c>
      <c r="L15" s="24">
        <f>'1. Air Tawar'!C232</f>
        <v>0</v>
      </c>
      <c r="M15" s="24">
        <v>0</v>
      </c>
      <c r="N15" s="24">
        <v>0</v>
      </c>
      <c r="O15" s="29">
        <f t="shared" si="0"/>
        <v>0</v>
      </c>
      <c r="P15" s="182" t="s">
        <v>134</v>
      </c>
    </row>
    <row r="16" spans="1:16" ht="21.75" customHeight="1" x14ac:dyDescent="0.2">
      <c r="A16" s="22">
        <v>3</v>
      </c>
      <c r="B16" s="23" t="s">
        <v>129</v>
      </c>
      <c r="C16" s="30">
        <f>'1. Air Tawar'!C21</f>
        <v>0</v>
      </c>
      <c r="D16" s="30" t="s">
        <v>96</v>
      </c>
      <c r="E16" s="24">
        <f>'1. Air Tawar'!C65</f>
        <v>0</v>
      </c>
      <c r="F16" s="24">
        <v>0</v>
      </c>
      <c r="G16" s="24">
        <f>'1. Air Tawar'!C113</f>
        <v>0</v>
      </c>
      <c r="H16" s="24">
        <f>'1. Air Tawar'!C137</f>
        <v>0</v>
      </c>
      <c r="I16" s="24" t="s">
        <v>96</v>
      </c>
      <c r="J16" s="24">
        <f>'1. Air Tawar'!C185</f>
        <v>0</v>
      </c>
      <c r="K16" s="24">
        <f>'1. Air Tawar'!C209</f>
        <v>0</v>
      </c>
      <c r="L16" s="24">
        <f>'1. Air Tawar'!C233</f>
        <v>0</v>
      </c>
      <c r="M16" s="24">
        <v>0</v>
      </c>
      <c r="N16" s="24">
        <v>0</v>
      </c>
      <c r="O16" s="29">
        <f t="shared" si="0"/>
        <v>0</v>
      </c>
      <c r="P16" s="183"/>
    </row>
    <row r="17" spans="1:16" ht="18.75" customHeight="1" x14ac:dyDescent="0.2">
      <c r="A17" s="176" t="s">
        <v>85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8"/>
      <c r="O17" s="36">
        <f>O6+O10+O14</f>
        <v>215000</v>
      </c>
      <c r="P17" s="60"/>
    </row>
    <row r="19" spans="1:16" ht="15.75" x14ac:dyDescent="0.2">
      <c r="B19" s="32" t="s">
        <v>94</v>
      </c>
      <c r="C19" s="63">
        <f>1000000+200000+360000</f>
        <v>1560000</v>
      </c>
      <c r="D19" s="16" t="s">
        <v>136</v>
      </c>
      <c r="N19" s="32" t="s">
        <v>62</v>
      </c>
    </row>
    <row r="20" spans="1:16" ht="15.75" x14ac:dyDescent="0.2">
      <c r="C20" s="19">
        <v>7750</v>
      </c>
      <c r="D20" s="16" t="s">
        <v>135</v>
      </c>
      <c r="N20" s="32" t="s">
        <v>63</v>
      </c>
    </row>
    <row r="21" spans="1:16" ht="15.75" x14ac:dyDescent="0.2">
      <c r="N21" s="32"/>
    </row>
    <row r="22" spans="1:16" ht="15.75" x14ac:dyDescent="0.2">
      <c r="J22" s="34"/>
      <c r="N22" s="32"/>
    </row>
    <row r="23" spans="1:16" ht="15.75" x14ac:dyDescent="0.2">
      <c r="N23" s="32"/>
    </row>
    <row r="24" spans="1:16" ht="15.75" x14ac:dyDescent="0.2">
      <c r="N24" s="32"/>
    </row>
    <row r="25" spans="1:16" ht="15.75" x14ac:dyDescent="0.2">
      <c r="N25" s="32" t="s">
        <v>47</v>
      </c>
    </row>
    <row r="26" spans="1:16" ht="15.75" x14ac:dyDescent="0.2">
      <c r="N26" s="32" t="s">
        <v>76</v>
      </c>
    </row>
    <row r="27" spans="1:16" ht="15.75" x14ac:dyDescent="0.2">
      <c r="N27" s="32" t="s">
        <v>48</v>
      </c>
    </row>
  </sheetData>
  <mergeCells count="10">
    <mergeCell ref="A17:N17"/>
    <mergeCell ref="A1:P1"/>
    <mergeCell ref="C3:N3"/>
    <mergeCell ref="B3:B4"/>
    <mergeCell ref="A3:A4"/>
    <mergeCell ref="P3:P4"/>
    <mergeCell ref="O3:O4"/>
    <mergeCell ref="P7:P8"/>
    <mergeCell ref="P11:P12"/>
    <mergeCell ref="P15:P16"/>
  </mergeCells>
  <pageMargins left="0.7" right="0.7" top="0.75" bottom="0.75" header="0.3" footer="0.3"/>
  <pageSetup paperSize="14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K29"/>
  <sheetViews>
    <sheetView view="pageBreakPreview" zoomScaleNormal="100" zoomScaleSheetLayoutView="100" workbookViewId="0">
      <selection activeCell="B9" sqref="B9"/>
    </sheetView>
  </sheetViews>
  <sheetFormatPr defaultRowHeight="12.75" x14ac:dyDescent="0.2"/>
  <cols>
    <col min="1" max="1" width="18.6640625" customWidth="1"/>
    <col min="2" max="2" width="19.83203125" customWidth="1"/>
    <col min="3" max="4" width="19.33203125" customWidth="1"/>
    <col min="5" max="7" width="20.6640625" customWidth="1"/>
    <col min="8" max="8" width="19" customWidth="1"/>
    <col min="9" max="9" width="23.1640625" customWidth="1"/>
    <col min="11" max="11" width="14.83203125" bestFit="1" customWidth="1"/>
  </cols>
  <sheetData>
    <row r="1" spans="1:9" ht="15" customHeight="1" x14ac:dyDescent="0.2">
      <c r="A1" s="186" t="s">
        <v>97</v>
      </c>
      <c r="B1" s="186"/>
      <c r="C1" s="186"/>
      <c r="D1" s="186"/>
      <c r="E1" s="186"/>
      <c r="F1" s="186"/>
      <c r="G1" s="186"/>
      <c r="H1" s="186"/>
    </row>
    <row r="2" spans="1:9" x14ac:dyDescent="0.2">
      <c r="A2" s="187"/>
      <c r="B2" s="187"/>
      <c r="C2" s="187"/>
      <c r="D2" s="187"/>
      <c r="E2" s="187"/>
      <c r="F2" s="187"/>
      <c r="G2" s="187"/>
      <c r="H2" s="187"/>
    </row>
    <row r="3" spans="1:9" ht="30.75" customHeight="1" x14ac:dyDescent="0.2">
      <c r="A3" s="185" t="s">
        <v>27</v>
      </c>
      <c r="B3" s="184" t="s">
        <v>98</v>
      </c>
      <c r="C3" s="184"/>
      <c r="D3" s="184"/>
      <c r="E3" s="184"/>
      <c r="F3" s="184"/>
      <c r="G3" s="184"/>
      <c r="H3" s="184"/>
    </row>
    <row r="4" spans="1:9" ht="35.25" customHeight="1" x14ac:dyDescent="0.2">
      <c r="A4" s="185"/>
      <c r="B4" s="58" t="s">
        <v>42</v>
      </c>
      <c r="C4" s="58" t="s">
        <v>43</v>
      </c>
      <c r="D4" s="58" t="s">
        <v>46</v>
      </c>
      <c r="E4" s="58" t="s">
        <v>41</v>
      </c>
      <c r="F4" s="58" t="s">
        <v>52</v>
      </c>
      <c r="G4" s="62" t="s">
        <v>116</v>
      </c>
      <c r="H4" s="58" t="s">
        <v>44</v>
      </c>
    </row>
    <row r="5" spans="1:9" ht="15.75" x14ac:dyDescent="0.2">
      <c r="A5" s="53" t="s">
        <v>28</v>
      </c>
      <c r="B5" s="54">
        <v>10000000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f>'1. Air Tawar'!D14</f>
        <v>3300000</v>
      </c>
    </row>
    <row r="6" spans="1:9" ht="15.75" x14ac:dyDescent="0.2">
      <c r="A6" s="53" t="s">
        <v>29</v>
      </c>
      <c r="B6" s="55">
        <f>3000000+'1. Air Tawar'!D29</f>
        <v>10500000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5">
        <v>0</v>
      </c>
    </row>
    <row r="7" spans="1:9" ht="15.75" x14ac:dyDescent="0.2">
      <c r="A7" s="53" t="s">
        <v>30</v>
      </c>
      <c r="B7" s="56"/>
      <c r="C7" s="54">
        <v>0</v>
      </c>
      <c r="D7" s="54">
        <v>0</v>
      </c>
      <c r="E7" s="54">
        <v>0</v>
      </c>
      <c r="F7" s="54">
        <v>2700000</v>
      </c>
      <c r="G7" s="54">
        <v>0</v>
      </c>
      <c r="H7" s="54">
        <v>0</v>
      </c>
    </row>
    <row r="8" spans="1:9" ht="15.75" x14ac:dyDescent="0.2">
      <c r="A8" s="53" t="s">
        <v>31</v>
      </c>
      <c r="B8" s="56">
        <v>1500000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5">
        <v>0</v>
      </c>
    </row>
    <row r="9" spans="1:9" ht="15.75" x14ac:dyDescent="0.2">
      <c r="A9" s="53" t="s">
        <v>32</v>
      </c>
      <c r="B9" s="56"/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9" ht="15.75" x14ac:dyDescent="0.2">
      <c r="A10" s="53" t="s">
        <v>33</v>
      </c>
      <c r="B10" s="56"/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5">
        <v>0</v>
      </c>
    </row>
    <row r="11" spans="1:9" ht="15.75" x14ac:dyDescent="0.2">
      <c r="A11" s="53" t="s">
        <v>34</v>
      </c>
      <c r="B11" s="56"/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9" ht="15.75" x14ac:dyDescent="0.2">
      <c r="A12" s="53" t="s">
        <v>45</v>
      </c>
      <c r="B12" s="56"/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5">
        <v>0</v>
      </c>
    </row>
    <row r="13" spans="1:9" ht="15.75" x14ac:dyDescent="0.2">
      <c r="A13" s="53" t="s">
        <v>35</v>
      </c>
      <c r="B13" s="56"/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9" ht="15.75" x14ac:dyDescent="0.2">
      <c r="A14" s="53" t="s">
        <v>36</v>
      </c>
      <c r="B14" s="56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5">
        <v>0</v>
      </c>
    </row>
    <row r="15" spans="1:9" ht="15.75" x14ac:dyDescent="0.2">
      <c r="A15" s="53" t="s">
        <v>37</v>
      </c>
      <c r="B15" s="56"/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9" ht="15.75" x14ac:dyDescent="0.2">
      <c r="A16" s="53" t="s">
        <v>38</v>
      </c>
      <c r="B16" s="56"/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5">
        <v>0</v>
      </c>
      <c r="I16" s="18">
        <f>SUM(B16:E16)</f>
        <v>0</v>
      </c>
    </row>
    <row r="17" spans="1:11" ht="18.75" x14ac:dyDescent="0.2">
      <c r="A17" s="57" t="s">
        <v>40</v>
      </c>
      <c r="B17" s="37">
        <f t="shared" ref="B17:G17" si="0">SUM(B5:B16)</f>
        <v>22000000</v>
      </c>
      <c r="C17" s="37">
        <f t="shared" si="0"/>
        <v>0</v>
      </c>
      <c r="D17" s="37">
        <f>SUM(D5:D16)</f>
        <v>0</v>
      </c>
      <c r="E17" s="37">
        <f t="shared" si="0"/>
        <v>0</v>
      </c>
      <c r="F17" s="37">
        <f t="shared" si="0"/>
        <v>2700000</v>
      </c>
      <c r="G17" s="37">
        <f t="shared" si="0"/>
        <v>0</v>
      </c>
      <c r="H17" s="37">
        <f t="shared" ref="H17" si="1">SUM(H5:H16)</f>
        <v>3300000</v>
      </c>
      <c r="I17" s="17">
        <f>SUM(B17:H17)</f>
        <v>28000000</v>
      </c>
      <c r="K17" s="18"/>
    </row>
    <row r="18" spans="1:11" x14ac:dyDescent="0.2">
      <c r="B18" s="18"/>
    </row>
    <row r="19" spans="1:11" s="20" customFormat="1" ht="22.5" customHeight="1" x14ac:dyDescent="0.3">
      <c r="A19" s="49" t="s">
        <v>93</v>
      </c>
      <c r="B19" s="50">
        <v>150000000</v>
      </c>
      <c r="C19" s="50">
        <v>10000000</v>
      </c>
      <c r="D19" s="50">
        <v>19110000</v>
      </c>
      <c r="E19" s="50">
        <v>424000000</v>
      </c>
      <c r="F19" s="52">
        <v>4350000</v>
      </c>
      <c r="G19" s="48"/>
      <c r="H19" s="48"/>
    </row>
    <row r="20" spans="1:11" ht="15.75" x14ac:dyDescent="0.2">
      <c r="A20" s="65" t="s">
        <v>137</v>
      </c>
      <c r="B20" s="64">
        <f>B19-B17</f>
        <v>128000000</v>
      </c>
      <c r="C20" s="64">
        <f t="shared" ref="C20:F20" si="2">C19-C17</f>
        <v>10000000</v>
      </c>
      <c r="D20" s="64">
        <f t="shared" si="2"/>
        <v>19110000</v>
      </c>
      <c r="E20" s="64">
        <f t="shared" si="2"/>
        <v>424000000</v>
      </c>
      <c r="F20" s="64">
        <f t="shared" si="2"/>
        <v>1650000</v>
      </c>
      <c r="G20" s="32" t="s">
        <v>182</v>
      </c>
    </row>
    <row r="21" spans="1:11" ht="15.75" x14ac:dyDescent="0.2">
      <c r="A21" s="16" t="s">
        <v>117</v>
      </c>
      <c r="B21" s="51">
        <f>SUM(B19:H19)</f>
        <v>607460000</v>
      </c>
      <c r="G21" s="32" t="s">
        <v>62</v>
      </c>
    </row>
    <row r="22" spans="1:11" ht="15.75" x14ac:dyDescent="0.2">
      <c r="A22" s="65" t="s">
        <v>137</v>
      </c>
      <c r="B22" s="64">
        <f>B21-B23</f>
        <v>579460000</v>
      </c>
      <c r="G22" s="32" t="s">
        <v>63</v>
      </c>
    </row>
    <row r="23" spans="1:11" ht="15.75" x14ac:dyDescent="0.2">
      <c r="A23" s="15" t="s">
        <v>95</v>
      </c>
      <c r="B23" s="51">
        <f>SUM(B17:H17)</f>
        <v>28000000</v>
      </c>
      <c r="G23" s="32"/>
    </row>
    <row r="24" spans="1:11" ht="15.75" x14ac:dyDescent="0.2">
      <c r="G24" s="32"/>
    </row>
    <row r="25" spans="1:11" ht="15.75" x14ac:dyDescent="0.2">
      <c r="G25" s="32"/>
    </row>
    <row r="26" spans="1:11" ht="15.75" x14ac:dyDescent="0.2">
      <c r="G26" s="32"/>
    </row>
    <row r="27" spans="1:11" ht="15.75" x14ac:dyDescent="0.2">
      <c r="G27" s="32" t="s">
        <v>47</v>
      </c>
    </row>
    <row r="28" spans="1:11" ht="15.75" x14ac:dyDescent="0.2">
      <c r="G28" s="32" t="s">
        <v>76</v>
      </c>
    </row>
    <row r="29" spans="1:11" ht="15.75" x14ac:dyDescent="0.2">
      <c r="G29" s="32" t="s">
        <v>48</v>
      </c>
    </row>
  </sheetData>
  <mergeCells count="3">
    <mergeCell ref="B3:H3"/>
    <mergeCell ref="A3:A4"/>
    <mergeCell ref="A1:H2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2460-BF3F-40A3-8DD6-11C4ED8D867D}">
  <sheetPr>
    <tabColor rgb="FF00B050"/>
  </sheetPr>
  <dimension ref="C1:S98"/>
  <sheetViews>
    <sheetView topLeftCell="A4" workbookViewId="0">
      <selection activeCell="G23" sqref="G23"/>
    </sheetView>
  </sheetViews>
  <sheetFormatPr defaultRowHeight="15" x14ac:dyDescent="0.2"/>
  <cols>
    <col min="1" max="1" width="3.6640625" style="66" customWidth="1"/>
    <col min="2" max="2" width="3.5" style="66" customWidth="1"/>
    <col min="3" max="3" width="13.83203125" style="66" customWidth="1"/>
    <col min="4" max="6" width="11" style="66" customWidth="1"/>
    <col min="7" max="9" width="11.1640625" style="66" customWidth="1"/>
    <col min="10" max="10" width="10.5" style="66" customWidth="1"/>
    <col min="11" max="11" width="11.6640625" style="66" customWidth="1"/>
    <col min="12" max="12" width="10.5" style="66" customWidth="1"/>
    <col min="13" max="13" width="9.5" style="66" customWidth="1"/>
    <col min="14" max="14" width="11" style="66" customWidth="1"/>
    <col min="15" max="15" width="9" style="66" customWidth="1"/>
    <col min="16" max="16" width="9.33203125" style="66"/>
    <col min="17" max="17" width="11.1640625" style="66" bestFit="1" customWidth="1"/>
    <col min="18" max="18" width="9.33203125" style="66"/>
    <col min="19" max="19" width="16.5" style="66" bestFit="1" customWidth="1"/>
    <col min="20" max="16384" width="9.33203125" style="66"/>
  </cols>
  <sheetData>
    <row r="1" spans="3:15" ht="15.75" x14ac:dyDescent="0.2">
      <c r="C1" s="85" t="s">
        <v>169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3:15" ht="15.75" x14ac:dyDescent="0.2">
      <c r="C2" s="85" t="s">
        <v>170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3:15" ht="15.75" x14ac:dyDescent="0.2">
      <c r="C3" s="67"/>
      <c r="D3" s="67"/>
      <c r="E3" s="67"/>
      <c r="F3" s="67"/>
      <c r="G3" s="67"/>
      <c r="H3" s="67"/>
      <c r="I3" s="67"/>
    </row>
    <row r="4" spans="3:15" ht="31.5" customHeight="1" x14ac:dyDescent="0.2">
      <c r="C4" s="99" t="s">
        <v>138</v>
      </c>
      <c r="D4" s="100" t="s">
        <v>139</v>
      </c>
      <c r="E4" s="100"/>
      <c r="F4" s="100"/>
      <c r="G4" s="101" t="s">
        <v>140</v>
      </c>
      <c r="H4" s="101"/>
      <c r="I4" s="101"/>
      <c r="J4" s="102" t="s">
        <v>141</v>
      </c>
      <c r="K4" s="103"/>
      <c r="L4" s="104"/>
      <c r="M4" s="111" t="s">
        <v>173</v>
      </c>
      <c r="N4" s="112"/>
      <c r="O4" s="113"/>
    </row>
    <row r="5" spans="3:15" s="69" customFormat="1" ht="21" customHeight="1" x14ac:dyDescent="0.2">
      <c r="C5" s="99"/>
      <c r="D5" s="68" t="s">
        <v>142</v>
      </c>
      <c r="E5" s="68" t="s">
        <v>143</v>
      </c>
      <c r="F5" s="68" t="s">
        <v>144</v>
      </c>
      <c r="G5" s="68" t="s">
        <v>145</v>
      </c>
      <c r="H5" s="68" t="s">
        <v>143</v>
      </c>
      <c r="I5" s="68" t="s">
        <v>146</v>
      </c>
      <c r="J5" s="68" t="s">
        <v>145</v>
      </c>
      <c r="K5" s="68" t="s">
        <v>143</v>
      </c>
      <c r="L5" s="68" t="s">
        <v>146</v>
      </c>
      <c r="M5" s="68" t="s">
        <v>145</v>
      </c>
      <c r="N5" s="68" t="s">
        <v>143</v>
      </c>
      <c r="O5" s="68" t="s">
        <v>146</v>
      </c>
    </row>
    <row r="6" spans="3:15" ht="19.5" customHeight="1" x14ac:dyDescent="0.2">
      <c r="C6" s="70" t="s">
        <v>28</v>
      </c>
      <c r="D6" s="71" t="s">
        <v>96</v>
      </c>
      <c r="E6" s="71" t="s">
        <v>96</v>
      </c>
      <c r="F6" s="71" t="s">
        <v>96</v>
      </c>
      <c r="G6" s="71">
        <v>100000</v>
      </c>
      <c r="H6" s="71" t="s">
        <v>96</v>
      </c>
      <c r="I6" s="71" t="s">
        <v>96</v>
      </c>
      <c r="J6" s="71" t="s">
        <v>96</v>
      </c>
      <c r="K6" s="71" t="s">
        <v>96</v>
      </c>
      <c r="L6" s="71" t="s">
        <v>96</v>
      </c>
      <c r="M6" s="71" t="s">
        <v>96</v>
      </c>
      <c r="N6" s="71" t="s">
        <v>96</v>
      </c>
      <c r="O6" s="71">
        <v>330</v>
      </c>
    </row>
    <row r="7" spans="3:15" ht="19.5" customHeight="1" x14ac:dyDescent="0.2">
      <c r="C7" s="70" t="s">
        <v>147</v>
      </c>
      <c r="D7" s="71">
        <f>10000+3000+500</f>
        <v>13500</v>
      </c>
      <c r="E7" s="71" t="s">
        <v>96</v>
      </c>
      <c r="F7" s="71">
        <v>5000</v>
      </c>
      <c r="G7" s="71">
        <v>75000</v>
      </c>
      <c r="H7" s="71">
        <v>15000</v>
      </c>
      <c r="I7" s="71" t="s">
        <v>96</v>
      </c>
      <c r="J7" s="71" t="s">
        <v>96</v>
      </c>
      <c r="K7" s="71" t="s">
        <v>96</v>
      </c>
      <c r="L7" s="71" t="s">
        <v>96</v>
      </c>
      <c r="M7" s="71" t="s">
        <v>96</v>
      </c>
      <c r="N7" s="71" t="s">
        <v>96</v>
      </c>
      <c r="O7" s="71" t="s">
        <v>96</v>
      </c>
    </row>
    <row r="8" spans="3:15" ht="19.5" customHeight="1" x14ac:dyDescent="0.2">
      <c r="C8" s="70" t="s">
        <v>30</v>
      </c>
      <c r="D8" s="108" t="s">
        <v>183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/>
    </row>
    <row r="9" spans="3:15" ht="19.5" customHeight="1" x14ac:dyDescent="0.2">
      <c r="C9" s="70" t="s">
        <v>31</v>
      </c>
      <c r="D9" s="71">
        <f>10000+15000</f>
        <v>25000</v>
      </c>
      <c r="E9" s="71" t="s">
        <v>96</v>
      </c>
      <c r="F9" s="71" t="s">
        <v>96</v>
      </c>
      <c r="G9" s="71" t="s">
        <v>96</v>
      </c>
      <c r="H9" s="71" t="s">
        <v>96</v>
      </c>
      <c r="I9" s="71">
        <v>25000</v>
      </c>
      <c r="J9" s="71" t="s">
        <v>96</v>
      </c>
      <c r="K9" s="71" t="s">
        <v>96</v>
      </c>
      <c r="L9" s="71" t="s">
        <v>96</v>
      </c>
      <c r="M9" s="71" t="s">
        <v>96</v>
      </c>
      <c r="N9" s="71" t="s">
        <v>96</v>
      </c>
      <c r="O9" s="71" t="s">
        <v>96</v>
      </c>
    </row>
    <row r="10" spans="3:15" ht="19.5" customHeight="1" x14ac:dyDescent="0.2">
      <c r="C10" s="70" t="s">
        <v>148</v>
      </c>
      <c r="D10" s="71" t="s">
        <v>96</v>
      </c>
      <c r="E10" s="71" t="s">
        <v>96</v>
      </c>
      <c r="F10" s="71" t="s">
        <v>96</v>
      </c>
      <c r="G10" s="71" t="s">
        <v>96</v>
      </c>
      <c r="H10" s="71" t="s">
        <v>96</v>
      </c>
      <c r="I10" s="71" t="s">
        <v>96</v>
      </c>
      <c r="J10" s="71" t="s">
        <v>96</v>
      </c>
      <c r="K10" s="71" t="s">
        <v>96</v>
      </c>
      <c r="L10" s="71" t="s">
        <v>96</v>
      </c>
      <c r="M10" s="71" t="s">
        <v>96</v>
      </c>
      <c r="N10" s="71" t="s">
        <v>96</v>
      </c>
      <c r="O10" s="71" t="s">
        <v>96</v>
      </c>
    </row>
    <row r="11" spans="3:15" ht="19.5" customHeight="1" x14ac:dyDescent="0.2">
      <c r="C11" s="70" t="s">
        <v>33</v>
      </c>
      <c r="D11" s="71" t="s">
        <v>96</v>
      </c>
      <c r="E11" s="71" t="s">
        <v>96</v>
      </c>
      <c r="F11" s="71" t="s">
        <v>96</v>
      </c>
      <c r="G11" s="71" t="s">
        <v>96</v>
      </c>
      <c r="H11" s="71" t="s">
        <v>96</v>
      </c>
      <c r="I11" s="71" t="s">
        <v>96</v>
      </c>
      <c r="J11" s="71" t="s">
        <v>96</v>
      </c>
      <c r="K11" s="71" t="s">
        <v>96</v>
      </c>
      <c r="L11" s="71" t="s">
        <v>96</v>
      </c>
      <c r="M11" s="71" t="s">
        <v>96</v>
      </c>
      <c r="N11" s="71" t="s">
        <v>96</v>
      </c>
      <c r="O11" s="71" t="s">
        <v>96</v>
      </c>
    </row>
    <row r="12" spans="3:15" ht="19.5" customHeight="1" x14ac:dyDescent="0.2">
      <c r="C12" s="70" t="s">
        <v>34</v>
      </c>
      <c r="D12" s="71" t="s">
        <v>96</v>
      </c>
      <c r="E12" s="71" t="s">
        <v>96</v>
      </c>
      <c r="F12" s="71" t="s">
        <v>96</v>
      </c>
      <c r="G12" s="71" t="s">
        <v>96</v>
      </c>
      <c r="H12" s="71" t="s">
        <v>96</v>
      </c>
      <c r="I12" s="71" t="s">
        <v>96</v>
      </c>
      <c r="J12" s="71" t="s">
        <v>96</v>
      </c>
      <c r="K12" s="71" t="s">
        <v>96</v>
      </c>
      <c r="L12" s="71" t="s">
        <v>96</v>
      </c>
      <c r="M12" s="71" t="s">
        <v>96</v>
      </c>
      <c r="N12" s="71" t="s">
        <v>96</v>
      </c>
      <c r="O12" s="71" t="s">
        <v>96</v>
      </c>
    </row>
    <row r="13" spans="3:15" ht="19.5" customHeight="1" x14ac:dyDescent="0.2">
      <c r="C13" s="70" t="s">
        <v>45</v>
      </c>
      <c r="D13" s="71" t="s">
        <v>96</v>
      </c>
      <c r="E13" s="71" t="s">
        <v>96</v>
      </c>
      <c r="F13" s="71" t="s">
        <v>96</v>
      </c>
      <c r="G13" s="71" t="s">
        <v>96</v>
      </c>
      <c r="H13" s="71" t="s">
        <v>96</v>
      </c>
      <c r="I13" s="71" t="s">
        <v>96</v>
      </c>
      <c r="J13" s="71" t="s">
        <v>96</v>
      </c>
      <c r="K13" s="71" t="s">
        <v>96</v>
      </c>
      <c r="L13" s="71" t="s">
        <v>96</v>
      </c>
      <c r="M13" s="71" t="s">
        <v>96</v>
      </c>
      <c r="N13" s="71" t="s">
        <v>96</v>
      </c>
      <c r="O13" s="71" t="s">
        <v>96</v>
      </c>
    </row>
    <row r="14" spans="3:15" ht="19.5" customHeight="1" x14ac:dyDescent="0.2">
      <c r="C14" s="72" t="s">
        <v>35</v>
      </c>
      <c r="D14" s="71" t="s">
        <v>96</v>
      </c>
      <c r="E14" s="71" t="s">
        <v>96</v>
      </c>
      <c r="F14" s="71" t="s">
        <v>96</v>
      </c>
      <c r="G14" s="71" t="s">
        <v>96</v>
      </c>
      <c r="H14" s="71" t="s">
        <v>96</v>
      </c>
      <c r="I14" s="71" t="s">
        <v>96</v>
      </c>
      <c r="J14" s="71" t="s">
        <v>96</v>
      </c>
      <c r="K14" s="71" t="s">
        <v>96</v>
      </c>
      <c r="L14" s="71" t="s">
        <v>96</v>
      </c>
      <c r="M14" s="71" t="s">
        <v>96</v>
      </c>
      <c r="N14" s="71" t="s">
        <v>96</v>
      </c>
      <c r="O14" s="71" t="s">
        <v>96</v>
      </c>
    </row>
    <row r="15" spans="3:15" ht="19.5" customHeight="1" x14ac:dyDescent="0.2">
      <c r="C15" s="72" t="s">
        <v>36</v>
      </c>
      <c r="D15" s="71" t="s">
        <v>96</v>
      </c>
      <c r="E15" s="71" t="s">
        <v>96</v>
      </c>
      <c r="F15" s="71" t="s">
        <v>96</v>
      </c>
      <c r="G15" s="71" t="s">
        <v>96</v>
      </c>
      <c r="H15" s="71" t="s">
        <v>96</v>
      </c>
      <c r="I15" s="71" t="s">
        <v>96</v>
      </c>
      <c r="J15" s="71" t="s">
        <v>96</v>
      </c>
      <c r="K15" s="71" t="s">
        <v>96</v>
      </c>
      <c r="L15" s="71" t="s">
        <v>96</v>
      </c>
      <c r="M15" s="71" t="s">
        <v>96</v>
      </c>
      <c r="N15" s="71" t="s">
        <v>96</v>
      </c>
      <c r="O15" s="71" t="s">
        <v>96</v>
      </c>
    </row>
    <row r="16" spans="3:15" ht="19.5" customHeight="1" x14ac:dyDescent="0.2">
      <c r="C16" s="70" t="s">
        <v>37</v>
      </c>
      <c r="D16" s="71" t="s">
        <v>96</v>
      </c>
      <c r="E16" s="71" t="s">
        <v>96</v>
      </c>
      <c r="F16" s="71" t="s">
        <v>96</v>
      </c>
      <c r="G16" s="71" t="s">
        <v>96</v>
      </c>
      <c r="H16" s="71" t="s">
        <v>96</v>
      </c>
      <c r="I16" s="71" t="s">
        <v>96</v>
      </c>
      <c r="J16" s="71" t="s">
        <v>96</v>
      </c>
      <c r="K16" s="71" t="s">
        <v>96</v>
      </c>
      <c r="L16" s="71" t="s">
        <v>96</v>
      </c>
      <c r="M16" s="71" t="s">
        <v>96</v>
      </c>
      <c r="N16" s="71" t="s">
        <v>96</v>
      </c>
      <c r="O16" s="71" t="s">
        <v>96</v>
      </c>
    </row>
    <row r="17" spans="3:17" ht="19.5" customHeight="1" x14ac:dyDescent="0.2">
      <c r="C17" s="70" t="s">
        <v>38</v>
      </c>
      <c r="D17" s="71" t="s">
        <v>96</v>
      </c>
      <c r="E17" s="71" t="s">
        <v>96</v>
      </c>
      <c r="F17" s="71" t="s">
        <v>96</v>
      </c>
      <c r="G17" s="71" t="s">
        <v>96</v>
      </c>
      <c r="H17" s="71" t="s">
        <v>96</v>
      </c>
      <c r="I17" s="71" t="s">
        <v>96</v>
      </c>
      <c r="J17" s="71" t="s">
        <v>96</v>
      </c>
      <c r="K17" s="71" t="s">
        <v>96</v>
      </c>
      <c r="L17" s="71" t="s">
        <v>96</v>
      </c>
      <c r="M17" s="71" t="s">
        <v>96</v>
      </c>
      <c r="N17" s="71" t="s">
        <v>96</v>
      </c>
      <c r="O17" s="71" t="s">
        <v>96</v>
      </c>
    </row>
    <row r="18" spans="3:17" ht="19.5" customHeight="1" x14ac:dyDescent="0.2">
      <c r="C18" s="73" t="s">
        <v>149</v>
      </c>
      <c r="D18" s="74">
        <f>SUM(D6:D17)</f>
        <v>38500</v>
      </c>
      <c r="E18" s="74">
        <f t="shared" ref="E18:L18" si="0">SUM(E6:E17)</f>
        <v>0</v>
      </c>
      <c r="F18" s="74">
        <f t="shared" si="0"/>
        <v>5000</v>
      </c>
      <c r="G18" s="74">
        <f t="shared" si="0"/>
        <v>175000</v>
      </c>
      <c r="H18" s="74">
        <f t="shared" si="0"/>
        <v>15000</v>
      </c>
      <c r="I18" s="74">
        <f t="shared" si="0"/>
        <v>25000</v>
      </c>
      <c r="J18" s="74">
        <f t="shared" si="0"/>
        <v>0</v>
      </c>
      <c r="K18" s="74">
        <f t="shared" si="0"/>
        <v>0</v>
      </c>
      <c r="L18" s="74">
        <f t="shared" si="0"/>
        <v>0</v>
      </c>
      <c r="M18" s="74">
        <f t="shared" ref="M18:O18" si="1">SUM(M6:M17)</f>
        <v>0</v>
      </c>
      <c r="N18" s="74">
        <f t="shared" si="1"/>
        <v>0</v>
      </c>
      <c r="O18" s="74">
        <f t="shared" si="1"/>
        <v>330</v>
      </c>
      <c r="Q18" s="75"/>
    </row>
    <row r="19" spans="3:17" ht="21" customHeight="1" x14ac:dyDescent="0.2">
      <c r="C19" s="73" t="s">
        <v>93</v>
      </c>
      <c r="D19" s="105" t="s">
        <v>171</v>
      </c>
      <c r="E19" s="106"/>
      <c r="F19" s="106"/>
      <c r="G19" s="106"/>
      <c r="H19" s="106"/>
      <c r="I19" s="107"/>
      <c r="J19" s="71">
        <v>1000</v>
      </c>
      <c r="K19" s="71">
        <v>750</v>
      </c>
      <c r="L19" s="71">
        <v>6000</v>
      </c>
      <c r="M19" s="71"/>
      <c r="N19" s="71"/>
      <c r="O19" s="71"/>
    </row>
    <row r="20" spans="3:17" ht="10.5" customHeight="1" x14ac:dyDescent="0.2"/>
    <row r="21" spans="3:17" x14ac:dyDescent="0.2">
      <c r="C21" s="76" t="s">
        <v>174</v>
      </c>
      <c r="D21" s="76"/>
      <c r="E21" s="77"/>
      <c r="F21" s="76"/>
      <c r="G21" s="78"/>
      <c r="H21" s="78"/>
      <c r="I21" s="78"/>
      <c r="K21" s="76"/>
      <c r="L21" s="78" t="s">
        <v>172</v>
      </c>
    </row>
    <row r="22" spans="3:17" x14ac:dyDescent="0.2">
      <c r="C22" s="76" t="s">
        <v>175</v>
      </c>
      <c r="D22" s="76"/>
      <c r="E22" s="77"/>
      <c r="F22" s="76"/>
      <c r="G22" s="77">
        <f>G18+H18+I18</f>
        <v>215000</v>
      </c>
      <c r="H22" s="76" t="s">
        <v>151</v>
      </c>
      <c r="I22" s="76"/>
      <c r="K22" s="76"/>
      <c r="L22" s="76" t="s">
        <v>63</v>
      </c>
    </row>
    <row r="23" spans="3:17" x14ac:dyDescent="0.2">
      <c r="C23" s="76" t="s">
        <v>176</v>
      </c>
      <c r="D23" s="76"/>
      <c r="E23" s="77"/>
      <c r="F23" s="76"/>
      <c r="G23" s="77">
        <f>D18+E18+F18</f>
        <v>43500</v>
      </c>
      <c r="H23" s="76" t="s">
        <v>151</v>
      </c>
      <c r="I23" s="76"/>
      <c r="J23" s="76"/>
      <c r="K23" s="76"/>
      <c r="L23" s="76"/>
    </row>
    <row r="24" spans="3:17" x14ac:dyDescent="0.2">
      <c r="C24" s="76"/>
      <c r="D24" s="76"/>
      <c r="E24" s="76"/>
      <c r="F24" s="76"/>
      <c r="G24" s="76"/>
      <c r="H24" s="76"/>
      <c r="I24" s="76"/>
      <c r="J24" s="78"/>
      <c r="K24" s="78"/>
      <c r="L24" s="78" t="s">
        <v>154</v>
      </c>
    </row>
    <row r="25" spans="3:17" x14ac:dyDescent="0.2">
      <c r="C25" s="76"/>
      <c r="D25" s="76"/>
      <c r="E25" s="77"/>
      <c r="F25" s="76"/>
      <c r="G25" s="76"/>
      <c r="H25" s="76"/>
      <c r="I25" s="77"/>
      <c r="J25" s="78"/>
      <c r="K25" s="78"/>
      <c r="L25" s="78"/>
    </row>
    <row r="26" spans="3:17" ht="9" customHeight="1" x14ac:dyDescent="0.2">
      <c r="C26" s="76"/>
      <c r="D26" s="76"/>
      <c r="E26" s="76"/>
      <c r="F26" s="76"/>
      <c r="G26" s="76"/>
      <c r="H26" s="76"/>
      <c r="I26" s="77"/>
      <c r="J26" s="76"/>
      <c r="K26" s="76"/>
      <c r="L26" s="76"/>
    </row>
    <row r="27" spans="3:17" x14ac:dyDescent="0.2">
      <c r="C27" s="76"/>
      <c r="D27" s="76"/>
      <c r="E27" s="77"/>
      <c r="F27" s="76"/>
      <c r="G27" s="76"/>
      <c r="H27" s="76"/>
      <c r="I27" s="77"/>
      <c r="K27" s="76"/>
      <c r="L27" s="76" t="s">
        <v>47</v>
      </c>
    </row>
    <row r="28" spans="3:17" x14ac:dyDescent="0.2">
      <c r="C28" s="76"/>
      <c r="D28" s="76"/>
      <c r="E28" s="76"/>
      <c r="F28" s="76"/>
      <c r="G28" s="76"/>
      <c r="H28" s="76"/>
      <c r="I28" s="76"/>
      <c r="K28" s="76"/>
      <c r="L28" s="76" t="s">
        <v>76</v>
      </c>
    </row>
    <row r="29" spans="3:17" x14ac:dyDescent="0.2">
      <c r="C29" s="76"/>
      <c r="D29" s="76"/>
      <c r="E29" s="77"/>
      <c r="F29" s="76"/>
      <c r="G29" s="79"/>
      <c r="H29" s="76"/>
      <c r="I29" s="76"/>
      <c r="K29" s="76"/>
      <c r="L29" s="76" t="s">
        <v>48</v>
      </c>
    </row>
    <row r="30" spans="3:17" x14ac:dyDescent="0.2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78" spans="3:15" ht="29.25" customHeight="1" x14ac:dyDescent="0.2">
      <c r="C78" s="92" t="s">
        <v>155</v>
      </c>
      <c r="D78" s="92"/>
      <c r="E78" s="92"/>
      <c r="F78" s="92"/>
      <c r="G78" s="92"/>
      <c r="H78" s="92"/>
      <c r="I78" s="92"/>
    </row>
    <row r="80" spans="3:15" ht="44.25" customHeight="1" x14ac:dyDescent="0.2">
      <c r="C80" s="93" t="s">
        <v>1</v>
      </c>
      <c r="D80" s="93"/>
      <c r="E80" s="80" t="s">
        <v>156</v>
      </c>
      <c r="F80" s="81" t="s">
        <v>157</v>
      </c>
      <c r="G80" s="82" t="s">
        <v>158</v>
      </c>
      <c r="H80" s="93" t="s">
        <v>159</v>
      </c>
      <c r="I80" s="93"/>
      <c r="J80" s="76"/>
      <c r="K80" s="76"/>
      <c r="L80" s="76"/>
      <c r="M80" s="76"/>
      <c r="N80" s="97" t="s">
        <v>160</v>
      </c>
      <c r="O80" s="98"/>
    </row>
    <row r="81" spans="3:19" ht="21" customHeight="1" x14ac:dyDescent="0.2">
      <c r="C81" s="86" t="s">
        <v>150</v>
      </c>
      <c r="D81" s="87"/>
      <c r="E81" s="71">
        <f>E21</f>
        <v>0</v>
      </c>
      <c r="F81" s="71">
        <v>100</v>
      </c>
      <c r="G81" s="83" t="s">
        <v>96</v>
      </c>
      <c r="H81" s="88">
        <f>E81*F81</f>
        <v>0</v>
      </c>
      <c r="I81" s="88"/>
      <c r="J81" s="76"/>
      <c r="K81" s="96" t="s">
        <v>161</v>
      </c>
      <c r="L81" s="96"/>
      <c r="M81" s="76"/>
      <c r="N81" s="98"/>
      <c r="O81" s="98"/>
    </row>
    <row r="82" spans="3:19" ht="21" customHeight="1" x14ac:dyDescent="0.2">
      <c r="C82" s="86" t="s">
        <v>152</v>
      </c>
      <c r="D82" s="87"/>
      <c r="E82" s="71">
        <f>E22</f>
        <v>0</v>
      </c>
      <c r="F82" s="71">
        <v>200</v>
      </c>
      <c r="G82" s="83" t="s">
        <v>96</v>
      </c>
      <c r="H82" s="88">
        <f>E82*F82</f>
        <v>0</v>
      </c>
      <c r="I82" s="88"/>
      <c r="J82" s="76"/>
      <c r="K82" s="76" t="s">
        <v>162</v>
      </c>
      <c r="L82" s="89">
        <v>110000000</v>
      </c>
      <c r="M82" s="89"/>
      <c r="N82" s="90">
        <f>H81+H84</f>
        <v>64000000</v>
      </c>
      <c r="O82" s="91"/>
    </row>
    <row r="83" spans="3:19" ht="21" customHeight="1" x14ac:dyDescent="0.2">
      <c r="C83" s="86" t="s">
        <v>153</v>
      </c>
      <c r="D83" s="87"/>
      <c r="E83" s="71">
        <f>E23</f>
        <v>0</v>
      </c>
      <c r="F83" s="71">
        <v>60</v>
      </c>
      <c r="G83" s="83" t="s">
        <v>96</v>
      </c>
      <c r="H83" s="88">
        <f>E83*F83</f>
        <v>0</v>
      </c>
      <c r="I83" s="88"/>
      <c r="J83" s="76"/>
      <c r="K83" s="76" t="s">
        <v>163</v>
      </c>
      <c r="L83" s="89">
        <v>80000000</v>
      </c>
      <c r="M83" s="89"/>
      <c r="N83" s="90">
        <f>H82+H85</f>
        <v>7600000</v>
      </c>
      <c r="O83" s="91"/>
      <c r="S83" s="75"/>
    </row>
    <row r="84" spans="3:19" ht="21" customHeight="1" x14ac:dyDescent="0.2">
      <c r="C84" s="86" t="s">
        <v>83</v>
      </c>
      <c r="D84" s="87"/>
      <c r="E84" s="70">
        <v>800</v>
      </c>
      <c r="F84" s="71">
        <v>80000</v>
      </c>
      <c r="G84" s="83">
        <v>1.2</v>
      </c>
      <c r="H84" s="88">
        <f>E84*F84</f>
        <v>64000000</v>
      </c>
      <c r="I84" s="88"/>
      <c r="J84" s="76"/>
      <c r="K84" s="76" t="s">
        <v>164</v>
      </c>
      <c r="L84" s="89">
        <v>10000000</v>
      </c>
      <c r="M84" s="89"/>
      <c r="N84" s="90">
        <f>H83+H86</f>
        <v>0</v>
      </c>
      <c r="O84" s="91"/>
    </row>
    <row r="85" spans="3:19" ht="21" customHeight="1" x14ac:dyDescent="0.2">
      <c r="C85" s="86" t="s">
        <v>165</v>
      </c>
      <c r="D85" s="87"/>
      <c r="E85" s="70">
        <v>190</v>
      </c>
      <c r="F85" s="71">
        <v>100000</v>
      </c>
      <c r="G85" s="83">
        <v>0.4</v>
      </c>
      <c r="H85" s="88">
        <f>E85*F85*G85</f>
        <v>7600000</v>
      </c>
      <c r="I85" s="88"/>
      <c r="J85" s="76"/>
      <c r="K85" s="76"/>
      <c r="L85" s="76"/>
      <c r="M85" s="76"/>
      <c r="N85" s="76"/>
    </row>
    <row r="86" spans="3:19" ht="21" customHeight="1" x14ac:dyDescent="0.2">
      <c r="C86" s="86" t="s">
        <v>54</v>
      </c>
      <c r="D86" s="87"/>
      <c r="E86" s="71">
        <f>L18</f>
        <v>0</v>
      </c>
      <c r="F86" s="71">
        <v>6250</v>
      </c>
      <c r="G86" s="83" t="s">
        <v>96</v>
      </c>
      <c r="H86" s="88">
        <f>E86*F86</f>
        <v>0</v>
      </c>
      <c r="I86" s="88"/>
      <c r="J86" s="76"/>
      <c r="K86" s="76" t="s">
        <v>166</v>
      </c>
      <c r="L86" s="76"/>
      <c r="M86" s="76"/>
      <c r="N86" s="76"/>
    </row>
    <row r="87" spans="3:19" ht="26.25" customHeight="1" x14ac:dyDescent="0.2">
      <c r="C87" s="94" t="s">
        <v>167</v>
      </c>
      <c r="D87" s="94"/>
      <c r="E87" s="94"/>
      <c r="F87" s="94"/>
      <c r="G87" s="94"/>
      <c r="H87" s="95">
        <f>SUM(H81:H86)</f>
        <v>71600000</v>
      </c>
      <c r="I87" s="95"/>
      <c r="J87" s="76"/>
      <c r="K87" s="76" t="s">
        <v>162</v>
      </c>
      <c r="L87" s="77">
        <f>N82-L82</f>
        <v>-46000000</v>
      </c>
      <c r="M87" s="76"/>
      <c r="N87" s="76"/>
    </row>
    <row r="88" spans="3:19" ht="21.75" customHeight="1" x14ac:dyDescent="0.2">
      <c r="C88" s="76"/>
      <c r="D88" s="76"/>
      <c r="E88" s="76"/>
      <c r="F88" s="76"/>
      <c r="G88" s="76"/>
      <c r="H88" s="76"/>
      <c r="I88" s="76"/>
      <c r="J88" s="76"/>
      <c r="K88" s="76" t="s">
        <v>163</v>
      </c>
      <c r="L88" s="84">
        <f t="shared" ref="L88:L89" si="2">N83-L83</f>
        <v>-72400000</v>
      </c>
      <c r="M88" s="76"/>
      <c r="N88" s="76"/>
    </row>
    <row r="89" spans="3:19" ht="21.75" customHeight="1" x14ac:dyDescent="0.2">
      <c r="C89" s="76"/>
      <c r="D89" s="76"/>
      <c r="E89" s="76"/>
      <c r="F89" s="76"/>
      <c r="G89" s="76"/>
      <c r="H89" s="76"/>
      <c r="I89" s="76"/>
      <c r="J89" s="76"/>
      <c r="K89" s="76" t="s">
        <v>164</v>
      </c>
      <c r="L89" s="77">
        <f t="shared" si="2"/>
        <v>-10000000</v>
      </c>
      <c r="M89" s="76"/>
      <c r="N89" s="76"/>
    </row>
    <row r="90" spans="3:19" x14ac:dyDescent="0.2">
      <c r="G90" s="78" t="s">
        <v>168</v>
      </c>
    </row>
    <row r="91" spans="3:19" x14ac:dyDescent="0.2">
      <c r="G91" s="76" t="s">
        <v>63</v>
      </c>
    </row>
    <row r="92" spans="3:19" x14ac:dyDescent="0.2">
      <c r="G92" s="76"/>
    </row>
    <row r="93" spans="3:19" x14ac:dyDescent="0.2">
      <c r="G93" s="96" t="s">
        <v>154</v>
      </c>
      <c r="H93" s="96"/>
    </row>
    <row r="94" spans="3:19" x14ac:dyDescent="0.2">
      <c r="G94" s="96"/>
      <c r="H94" s="96"/>
    </row>
    <row r="95" spans="3:19" x14ac:dyDescent="0.2">
      <c r="G95" s="76"/>
    </row>
    <row r="96" spans="3:19" x14ac:dyDescent="0.2">
      <c r="G96" s="76" t="s">
        <v>47</v>
      </c>
    </row>
    <row r="97" spans="7:7" x14ac:dyDescent="0.2">
      <c r="G97" s="76" t="s">
        <v>76</v>
      </c>
    </row>
    <row r="98" spans="7:7" x14ac:dyDescent="0.2">
      <c r="G98" s="76" t="s">
        <v>48</v>
      </c>
    </row>
  </sheetData>
  <mergeCells count="35">
    <mergeCell ref="C4:C5"/>
    <mergeCell ref="D4:F4"/>
    <mergeCell ref="G4:I4"/>
    <mergeCell ref="J4:L4"/>
    <mergeCell ref="D19:I19"/>
    <mergeCell ref="D8:O8"/>
    <mergeCell ref="M4:O4"/>
    <mergeCell ref="H80:I80"/>
    <mergeCell ref="N80:O81"/>
    <mergeCell ref="C81:D81"/>
    <mergeCell ref="H81:I81"/>
    <mergeCell ref="K81:L81"/>
    <mergeCell ref="C87:G87"/>
    <mergeCell ref="H87:I87"/>
    <mergeCell ref="G93:H94"/>
    <mergeCell ref="C84:D84"/>
    <mergeCell ref="H84:I84"/>
    <mergeCell ref="C85:D85"/>
    <mergeCell ref="H85:I85"/>
    <mergeCell ref="C1:O1"/>
    <mergeCell ref="C2:O2"/>
    <mergeCell ref="C86:D86"/>
    <mergeCell ref="H86:I86"/>
    <mergeCell ref="L84:M84"/>
    <mergeCell ref="N84:O84"/>
    <mergeCell ref="C82:D82"/>
    <mergeCell ref="H82:I82"/>
    <mergeCell ref="L82:M82"/>
    <mergeCell ref="N82:O82"/>
    <mergeCell ref="C83:D83"/>
    <mergeCell ref="H83:I83"/>
    <mergeCell ref="L83:M83"/>
    <mergeCell ref="N83:O83"/>
    <mergeCell ref="C78:I78"/>
    <mergeCell ref="C80:D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EDAC-5BDA-4C3C-A9EC-C1902A46B500}">
  <sheetPr>
    <tabColor rgb="FF00B050"/>
  </sheetPr>
  <dimension ref="C1:S98"/>
  <sheetViews>
    <sheetView topLeftCell="A4" workbookViewId="0">
      <selection activeCell="F18" sqref="F18"/>
    </sheetView>
  </sheetViews>
  <sheetFormatPr defaultRowHeight="15" x14ac:dyDescent="0.2"/>
  <cols>
    <col min="1" max="1" width="3.6640625" style="66" customWidth="1"/>
    <col min="2" max="2" width="3.5" style="66" customWidth="1"/>
    <col min="3" max="3" width="13.83203125" style="66" customWidth="1"/>
    <col min="4" max="4" width="12.1640625" style="66" customWidth="1"/>
    <col min="5" max="6" width="11" style="66" customWidth="1"/>
    <col min="7" max="7" width="12.83203125" style="66" customWidth="1"/>
    <col min="8" max="8" width="11.6640625" style="66" customWidth="1"/>
    <col min="9" max="9" width="11.83203125" style="66" customWidth="1"/>
    <col min="10" max="10" width="11.5" style="66" customWidth="1"/>
    <col min="11" max="11" width="11.6640625" style="66" customWidth="1"/>
    <col min="12" max="14" width="11" style="66" customWidth="1"/>
    <col min="15" max="15" width="12" style="66" customWidth="1"/>
    <col min="16" max="16" width="9.33203125" style="66"/>
    <col min="17" max="17" width="11.1640625" style="66" bestFit="1" customWidth="1"/>
    <col min="18" max="18" width="9.33203125" style="66"/>
    <col min="19" max="19" width="16.5" style="66" bestFit="1" customWidth="1"/>
    <col min="20" max="16384" width="9.33203125" style="66"/>
  </cols>
  <sheetData>
    <row r="1" spans="3:15" ht="15.75" x14ac:dyDescent="0.2">
      <c r="C1" s="85" t="s">
        <v>169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3:15" ht="15.75" x14ac:dyDescent="0.2">
      <c r="C2" s="85" t="s">
        <v>177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3:15" ht="15.75" x14ac:dyDescent="0.2">
      <c r="C3" s="67"/>
      <c r="D3" s="67"/>
      <c r="E3" s="67"/>
      <c r="F3" s="67"/>
      <c r="G3" s="67"/>
      <c r="H3" s="67"/>
      <c r="I3" s="67"/>
    </row>
    <row r="4" spans="3:15" ht="31.5" customHeight="1" x14ac:dyDescent="0.2">
      <c r="C4" s="99" t="s">
        <v>138</v>
      </c>
      <c r="D4" s="100" t="s">
        <v>178</v>
      </c>
      <c r="E4" s="100"/>
      <c r="F4" s="100"/>
      <c r="G4" s="101" t="s">
        <v>179</v>
      </c>
      <c r="H4" s="101"/>
      <c r="I4" s="101"/>
      <c r="J4" s="188" t="s">
        <v>180</v>
      </c>
      <c r="K4" s="189"/>
      <c r="L4" s="190"/>
      <c r="M4" s="191" t="s">
        <v>181</v>
      </c>
      <c r="N4" s="192"/>
      <c r="O4" s="193"/>
    </row>
    <row r="5" spans="3:15" s="69" customFormat="1" ht="21" customHeight="1" x14ac:dyDescent="0.2">
      <c r="C5" s="99"/>
      <c r="D5" s="68" t="s">
        <v>142</v>
      </c>
      <c r="E5" s="68" t="s">
        <v>143</v>
      </c>
      <c r="F5" s="68" t="s">
        <v>144</v>
      </c>
      <c r="G5" s="68" t="s">
        <v>145</v>
      </c>
      <c r="H5" s="68" t="s">
        <v>143</v>
      </c>
      <c r="I5" s="68" t="s">
        <v>146</v>
      </c>
      <c r="J5" s="68" t="s">
        <v>145</v>
      </c>
      <c r="K5" s="68" t="s">
        <v>143</v>
      </c>
      <c r="L5" s="68" t="s">
        <v>146</v>
      </c>
      <c r="M5" s="68" t="s">
        <v>145</v>
      </c>
      <c r="N5" s="68" t="s">
        <v>143</v>
      </c>
      <c r="O5" s="68" t="s">
        <v>146</v>
      </c>
    </row>
    <row r="6" spans="3:15" ht="19.5" customHeight="1" x14ac:dyDescent="0.2">
      <c r="C6" s="70" t="s">
        <v>28</v>
      </c>
      <c r="D6" s="71" t="s">
        <v>96</v>
      </c>
      <c r="E6" s="71" t="s">
        <v>96</v>
      </c>
      <c r="F6" s="71" t="s">
        <v>96</v>
      </c>
      <c r="G6" s="71">
        <f>'rekap pad sebar calin ekor'!G6*100</f>
        <v>10000000</v>
      </c>
      <c r="H6" s="71" t="s">
        <v>96</v>
      </c>
      <c r="I6" s="71" t="s">
        <v>96</v>
      </c>
      <c r="J6" s="71" t="s">
        <v>96</v>
      </c>
      <c r="K6" s="71" t="s">
        <v>96</v>
      </c>
      <c r="L6" s="71" t="s">
        <v>96</v>
      </c>
      <c r="M6" s="71" t="s">
        <v>96</v>
      </c>
      <c r="N6" s="71" t="s">
        <v>96</v>
      </c>
      <c r="O6" s="71">
        <f>'rekap pad sebar calin ekor'!O6*10000</f>
        <v>3300000</v>
      </c>
    </row>
    <row r="7" spans="3:15" ht="19.5" customHeight="1" x14ac:dyDescent="0.2">
      <c r="C7" s="70" t="s">
        <v>147</v>
      </c>
      <c r="D7" s="71">
        <f>'rekap pad sebar calin ekor'!D7*100</f>
        <v>1350000</v>
      </c>
      <c r="E7" s="71" t="s">
        <v>96</v>
      </c>
      <c r="F7" s="71">
        <f>'rekap pad sebar calin ekor'!F7*60</f>
        <v>300000</v>
      </c>
      <c r="G7" s="71">
        <f>'rekap pad sebar calin ekor'!G7*100</f>
        <v>7500000</v>
      </c>
      <c r="H7" s="71">
        <f>'rekap pad sebar calin ekor'!H7*200</f>
        <v>3000000</v>
      </c>
      <c r="I7" s="71" t="s">
        <v>96</v>
      </c>
      <c r="J7" s="71" t="s">
        <v>96</v>
      </c>
      <c r="K7" s="71" t="s">
        <v>96</v>
      </c>
      <c r="L7" s="71" t="s">
        <v>96</v>
      </c>
      <c r="M7" s="71" t="s">
        <v>96</v>
      </c>
      <c r="N7" s="71" t="s">
        <v>96</v>
      </c>
      <c r="O7" s="71" t="s">
        <v>96</v>
      </c>
    </row>
    <row r="8" spans="3:15" ht="19.5" customHeight="1" x14ac:dyDescent="0.2">
      <c r="C8" s="70" t="s">
        <v>30</v>
      </c>
      <c r="D8" s="108" t="s">
        <v>183</v>
      </c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/>
    </row>
    <row r="9" spans="3:15" ht="19.5" customHeight="1" x14ac:dyDescent="0.2">
      <c r="C9" s="70" t="s">
        <v>31</v>
      </c>
      <c r="D9" s="71">
        <f>25000*100</f>
        <v>2500000</v>
      </c>
      <c r="E9" s="71" t="s">
        <v>96</v>
      </c>
      <c r="F9" s="71" t="s">
        <v>96</v>
      </c>
      <c r="G9" s="71" t="s">
        <v>96</v>
      </c>
      <c r="H9" s="71" t="s">
        <v>96</v>
      </c>
      <c r="I9" s="71">
        <v>1500000</v>
      </c>
      <c r="J9" s="71" t="s">
        <v>96</v>
      </c>
      <c r="K9" s="71" t="s">
        <v>96</v>
      </c>
      <c r="L9" s="71" t="s">
        <v>96</v>
      </c>
      <c r="M9" s="71" t="s">
        <v>96</v>
      </c>
      <c r="N9" s="71" t="s">
        <v>96</v>
      </c>
      <c r="O9" s="71" t="s">
        <v>96</v>
      </c>
    </row>
    <row r="10" spans="3:15" ht="19.5" customHeight="1" x14ac:dyDescent="0.2">
      <c r="C10" s="70" t="s">
        <v>148</v>
      </c>
      <c r="D10" s="71" t="s">
        <v>96</v>
      </c>
      <c r="E10" s="71" t="s">
        <v>96</v>
      </c>
      <c r="F10" s="71" t="s">
        <v>96</v>
      </c>
      <c r="G10" s="71" t="s">
        <v>96</v>
      </c>
      <c r="H10" s="71" t="s">
        <v>96</v>
      </c>
      <c r="I10" s="71" t="s">
        <v>96</v>
      </c>
      <c r="J10" s="71" t="s">
        <v>96</v>
      </c>
      <c r="K10" s="71" t="s">
        <v>96</v>
      </c>
      <c r="L10" s="71" t="s">
        <v>96</v>
      </c>
      <c r="M10" s="71" t="s">
        <v>96</v>
      </c>
      <c r="N10" s="71" t="s">
        <v>96</v>
      </c>
      <c r="O10" s="71" t="s">
        <v>96</v>
      </c>
    </row>
    <row r="11" spans="3:15" ht="19.5" customHeight="1" x14ac:dyDescent="0.2">
      <c r="C11" s="70" t="s">
        <v>33</v>
      </c>
      <c r="D11" s="71" t="s">
        <v>96</v>
      </c>
      <c r="E11" s="71" t="s">
        <v>96</v>
      </c>
      <c r="F11" s="71" t="s">
        <v>96</v>
      </c>
      <c r="G11" s="71" t="s">
        <v>96</v>
      </c>
      <c r="H11" s="71" t="s">
        <v>96</v>
      </c>
      <c r="I11" s="71" t="s">
        <v>96</v>
      </c>
      <c r="J11" s="71" t="s">
        <v>96</v>
      </c>
      <c r="K11" s="71" t="s">
        <v>96</v>
      </c>
      <c r="L11" s="71" t="s">
        <v>96</v>
      </c>
      <c r="M11" s="71" t="s">
        <v>96</v>
      </c>
      <c r="N11" s="71" t="s">
        <v>96</v>
      </c>
      <c r="O11" s="71" t="s">
        <v>96</v>
      </c>
    </row>
    <row r="12" spans="3:15" ht="19.5" customHeight="1" x14ac:dyDescent="0.2">
      <c r="C12" s="70" t="s">
        <v>34</v>
      </c>
      <c r="D12" s="71" t="s">
        <v>96</v>
      </c>
      <c r="E12" s="71" t="s">
        <v>96</v>
      </c>
      <c r="F12" s="71" t="s">
        <v>96</v>
      </c>
      <c r="G12" s="71" t="s">
        <v>96</v>
      </c>
      <c r="H12" s="71" t="s">
        <v>96</v>
      </c>
      <c r="I12" s="71" t="s">
        <v>96</v>
      </c>
      <c r="J12" s="71" t="s">
        <v>96</v>
      </c>
      <c r="K12" s="71" t="s">
        <v>96</v>
      </c>
      <c r="L12" s="71" t="s">
        <v>96</v>
      </c>
      <c r="M12" s="71" t="s">
        <v>96</v>
      </c>
      <c r="N12" s="71" t="s">
        <v>96</v>
      </c>
      <c r="O12" s="71" t="s">
        <v>96</v>
      </c>
    </row>
    <row r="13" spans="3:15" ht="19.5" customHeight="1" x14ac:dyDescent="0.2">
      <c r="C13" s="70" t="s">
        <v>45</v>
      </c>
      <c r="D13" s="71" t="s">
        <v>96</v>
      </c>
      <c r="E13" s="71" t="s">
        <v>96</v>
      </c>
      <c r="F13" s="71" t="s">
        <v>96</v>
      </c>
      <c r="G13" s="71" t="s">
        <v>96</v>
      </c>
      <c r="H13" s="71" t="s">
        <v>96</v>
      </c>
      <c r="I13" s="71" t="s">
        <v>96</v>
      </c>
      <c r="J13" s="71" t="s">
        <v>96</v>
      </c>
      <c r="K13" s="71" t="s">
        <v>96</v>
      </c>
      <c r="L13" s="71" t="s">
        <v>96</v>
      </c>
      <c r="M13" s="71" t="s">
        <v>96</v>
      </c>
      <c r="N13" s="71" t="s">
        <v>96</v>
      </c>
      <c r="O13" s="71" t="s">
        <v>96</v>
      </c>
    </row>
    <row r="14" spans="3:15" ht="19.5" customHeight="1" x14ac:dyDescent="0.2">
      <c r="C14" s="72" t="s">
        <v>35</v>
      </c>
      <c r="D14" s="71" t="s">
        <v>96</v>
      </c>
      <c r="E14" s="71" t="s">
        <v>96</v>
      </c>
      <c r="F14" s="71" t="s">
        <v>96</v>
      </c>
      <c r="G14" s="71" t="s">
        <v>96</v>
      </c>
      <c r="H14" s="71" t="s">
        <v>96</v>
      </c>
      <c r="I14" s="71" t="s">
        <v>96</v>
      </c>
      <c r="J14" s="71" t="s">
        <v>96</v>
      </c>
      <c r="K14" s="71" t="s">
        <v>96</v>
      </c>
      <c r="L14" s="71" t="s">
        <v>96</v>
      </c>
      <c r="M14" s="71" t="s">
        <v>96</v>
      </c>
      <c r="N14" s="71" t="s">
        <v>96</v>
      </c>
      <c r="O14" s="71" t="s">
        <v>96</v>
      </c>
    </row>
    <row r="15" spans="3:15" ht="19.5" customHeight="1" x14ac:dyDescent="0.2">
      <c r="C15" s="72" t="s">
        <v>36</v>
      </c>
      <c r="D15" s="71" t="s">
        <v>96</v>
      </c>
      <c r="E15" s="71" t="s">
        <v>96</v>
      </c>
      <c r="F15" s="71" t="s">
        <v>96</v>
      </c>
      <c r="G15" s="71" t="s">
        <v>96</v>
      </c>
      <c r="H15" s="71" t="s">
        <v>96</v>
      </c>
      <c r="I15" s="71" t="s">
        <v>96</v>
      </c>
      <c r="J15" s="71" t="s">
        <v>96</v>
      </c>
      <c r="K15" s="71" t="s">
        <v>96</v>
      </c>
      <c r="L15" s="71" t="s">
        <v>96</v>
      </c>
      <c r="M15" s="71" t="s">
        <v>96</v>
      </c>
      <c r="N15" s="71" t="s">
        <v>96</v>
      </c>
      <c r="O15" s="71" t="s">
        <v>96</v>
      </c>
    </row>
    <row r="16" spans="3:15" ht="19.5" customHeight="1" x14ac:dyDescent="0.2">
      <c r="C16" s="70" t="s">
        <v>37</v>
      </c>
      <c r="D16" s="71" t="s">
        <v>96</v>
      </c>
      <c r="E16" s="71" t="s">
        <v>96</v>
      </c>
      <c r="F16" s="71" t="s">
        <v>96</v>
      </c>
      <c r="G16" s="71" t="s">
        <v>96</v>
      </c>
      <c r="H16" s="71" t="s">
        <v>96</v>
      </c>
      <c r="I16" s="71" t="s">
        <v>96</v>
      </c>
      <c r="J16" s="71" t="s">
        <v>96</v>
      </c>
      <c r="K16" s="71" t="s">
        <v>96</v>
      </c>
      <c r="L16" s="71" t="s">
        <v>96</v>
      </c>
      <c r="M16" s="71" t="s">
        <v>96</v>
      </c>
      <c r="N16" s="71" t="s">
        <v>96</v>
      </c>
      <c r="O16" s="71" t="s">
        <v>96</v>
      </c>
    </row>
    <row r="17" spans="3:17" ht="19.5" customHeight="1" x14ac:dyDescent="0.2">
      <c r="C17" s="70" t="s">
        <v>38</v>
      </c>
      <c r="D17" s="71" t="s">
        <v>96</v>
      </c>
      <c r="E17" s="71" t="s">
        <v>96</v>
      </c>
      <c r="F17" s="71" t="s">
        <v>96</v>
      </c>
      <c r="G17" s="71" t="s">
        <v>96</v>
      </c>
      <c r="H17" s="71" t="s">
        <v>96</v>
      </c>
      <c r="I17" s="71" t="s">
        <v>96</v>
      </c>
      <c r="J17" s="71" t="s">
        <v>96</v>
      </c>
      <c r="K17" s="71" t="s">
        <v>96</v>
      </c>
      <c r="L17" s="71" t="s">
        <v>96</v>
      </c>
      <c r="M17" s="71" t="s">
        <v>96</v>
      </c>
      <c r="N17" s="71" t="s">
        <v>96</v>
      </c>
      <c r="O17" s="71" t="s">
        <v>96</v>
      </c>
    </row>
    <row r="18" spans="3:17" ht="19.5" customHeight="1" x14ac:dyDescent="0.2">
      <c r="C18" s="73" t="s">
        <v>149</v>
      </c>
      <c r="D18" s="74">
        <f>SUM(D6:D17)</f>
        <v>3850000</v>
      </c>
      <c r="E18" s="74">
        <f t="shared" ref="E18:O18" si="0">SUM(E6:E17)</f>
        <v>0</v>
      </c>
      <c r="F18" s="74">
        <f t="shared" si="0"/>
        <v>300000</v>
      </c>
      <c r="G18" s="74">
        <f t="shared" si="0"/>
        <v>17500000</v>
      </c>
      <c r="H18" s="74">
        <f t="shared" si="0"/>
        <v>3000000</v>
      </c>
      <c r="I18" s="74">
        <f t="shared" si="0"/>
        <v>1500000</v>
      </c>
      <c r="J18" s="74">
        <f t="shared" si="0"/>
        <v>0</v>
      </c>
      <c r="K18" s="74">
        <f t="shared" si="0"/>
        <v>0</v>
      </c>
      <c r="L18" s="74">
        <f t="shared" si="0"/>
        <v>0</v>
      </c>
      <c r="M18" s="74">
        <f t="shared" si="0"/>
        <v>0</v>
      </c>
      <c r="N18" s="74">
        <f t="shared" si="0"/>
        <v>0</v>
      </c>
      <c r="O18" s="74">
        <f t="shared" si="0"/>
        <v>3300000</v>
      </c>
      <c r="Q18" s="75"/>
    </row>
    <row r="19" spans="3:17" ht="21" customHeight="1" x14ac:dyDescent="0.2">
      <c r="C19" s="73" t="s">
        <v>93</v>
      </c>
      <c r="D19" s="105" t="s">
        <v>184</v>
      </c>
      <c r="E19" s="106"/>
      <c r="F19" s="106"/>
      <c r="G19" s="106"/>
      <c r="H19" s="106"/>
      <c r="I19" s="107"/>
      <c r="J19" s="71">
        <v>1000</v>
      </c>
      <c r="K19" s="71">
        <v>750</v>
      </c>
      <c r="L19" s="71">
        <v>6000</v>
      </c>
      <c r="M19" s="71"/>
      <c r="N19" s="71"/>
      <c r="O19" s="71"/>
    </row>
    <row r="20" spans="3:17" ht="10.5" customHeight="1" x14ac:dyDescent="0.2"/>
    <row r="21" spans="3:17" x14ac:dyDescent="0.2">
      <c r="C21" s="76" t="s">
        <v>174</v>
      </c>
      <c r="D21" s="76"/>
      <c r="E21" s="77"/>
      <c r="F21" s="76"/>
      <c r="G21" s="78"/>
      <c r="H21" s="78"/>
      <c r="I21" s="78"/>
      <c r="K21" s="76"/>
      <c r="L21" s="78" t="s">
        <v>172</v>
      </c>
    </row>
    <row r="22" spans="3:17" x14ac:dyDescent="0.2">
      <c r="C22" s="76" t="s">
        <v>175</v>
      </c>
      <c r="D22" s="76"/>
      <c r="E22" s="77"/>
      <c r="F22" s="76"/>
      <c r="G22" s="77">
        <f>G18+H18+I18</f>
        <v>22000000</v>
      </c>
      <c r="H22" s="76" t="s">
        <v>186</v>
      </c>
      <c r="I22" s="76"/>
      <c r="K22" s="76"/>
      <c r="L22" s="76" t="s">
        <v>63</v>
      </c>
    </row>
    <row r="23" spans="3:17" x14ac:dyDescent="0.2">
      <c r="C23" s="76" t="s">
        <v>176</v>
      </c>
      <c r="D23" s="76"/>
      <c r="E23" s="77"/>
      <c r="F23" s="76"/>
      <c r="G23" s="77">
        <f>D18+E18+F18</f>
        <v>4150000</v>
      </c>
      <c r="H23" s="76" t="s">
        <v>186</v>
      </c>
      <c r="I23" s="76"/>
      <c r="J23" s="76"/>
      <c r="K23" s="76"/>
      <c r="L23" s="76"/>
    </row>
    <row r="24" spans="3:17" x14ac:dyDescent="0.2">
      <c r="C24" s="76"/>
      <c r="D24" s="76"/>
      <c r="E24" s="76"/>
      <c r="F24" s="76"/>
      <c r="G24" s="76"/>
      <c r="H24" s="76"/>
      <c r="I24" s="76"/>
      <c r="J24" s="78"/>
      <c r="K24" s="78"/>
      <c r="L24" s="78" t="s">
        <v>154</v>
      </c>
    </row>
    <row r="25" spans="3:17" x14ac:dyDescent="0.2">
      <c r="C25" s="76"/>
      <c r="D25" s="76"/>
      <c r="E25" s="77"/>
      <c r="F25" s="76"/>
      <c r="G25" s="76"/>
      <c r="H25" s="76"/>
      <c r="I25" s="77"/>
      <c r="J25" s="78"/>
      <c r="K25" s="78"/>
      <c r="L25" s="78"/>
    </row>
    <row r="26" spans="3:17" ht="9" customHeight="1" x14ac:dyDescent="0.2">
      <c r="C26" s="76"/>
      <c r="D26" s="76"/>
      <c r="E26" s="76"/>
      <c r="F26" s="76"/>
      <c r="G26" s="76"/>
      <c r="H26" s="76"/>
      <c r="I26" s="77"/>
      <c r="J26" s="76"/>
      <c r="K26" s="76"/>
      <c r="L26" s="76"/>
    </row>
    <row r="27" spans="3:17" x14ac:dyDescent="0.2">
      <c r="C27" s="76"/>
      <c r="D27" s="76"/>
      <c r="E27" s="77"/>
      <c r="F27" s="76"/>
      <c r="G27" s="76"/>
      <c r="H27" s="76"/>
      <c r="I27" s="77"/>
      <c r="K27" s="76"/>
      <c r="L27" s="76" t="s">
        <v>47</v>
      </c>
    </row>
    <row r="28" spans="3:17" x14ac:dyDescent="0.2">
      <c r="C28" s="76"/>
      <c r="D28" s="76"/>
      <c r="E28" s="76"/>
      <c r="F28" s="76"/>
      <c r="G28" s="76"/>
      <c r="H28" s="76"/>
      <c r="I28" s="76"/>
      <c r="K28" s="76"/>
      <c r="L28" s="76" t="s">
        <v>76</v>
      </c>
    </row>
    <row r="29" spans="3:17" x14ac:dyDescent="0.2">
      <c r="C29" s="76"/>
      <c r="D29" s="76"/>
      <c r="E29" s="77"/>
      <c r="F29" s="76"/>
      <c r="G29" s="79"/>
      <c r="H29" s="76"/>
      <c r="I29" s="76"/>
      <c r="K29" s="76"/>
      <c r="L29" s="76" t="s">
        <v>48</v>
      </c>
    </row>
    <row r="30" spans="3:17" x14ac:dyDescent="0.2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78" spans="3:15" ht="29.25" customHeight="1" x14ac:dyDescent="0.2">
      <c r="C78" s="92" t="s">
        <v>155</v>
      </c>
      <c r="D78" s="92"/>
      <c r="E78" s="92"/>
      <c r="F78" s="92"/>
      <c r="G78" s="92"/>
      <c r="H78" s="92"/>
      <c r="I78" s="92"/>
    </row>
    <row r="80" spans="3:15" ht="44.25" customHeight="1" x14ac:dyDescent="0.2">
      <c r="C80" s="93" t="s">
        <v>1</v>
      </c>
      <c r="D80" s="93"/>
      <c r="E80" s="80" t="s">
        <v>156</v>
      </c>
      <c r="F80" s="81" t="s">
        <v>157</v>
      </c>
      <c r="G80" s="82" t="s">
        <v>158</v>
      </c>
      <c r="H80" s="93" t="s">
        <v>159</v>
      </c>
      <c r="I80" s="93"/>
      <c r="J80" s="76"/>
      <c r="K80" s="76"/>
      <c r="L80" s="76"/>
      <c r="M80" s="76"/>
      <c r="N80" s="97" t="s">
        <v>160</v>
      </c>
      <c r="O80" s="98"/>
    </row>
    <row r="81" spans="3:19" ht="21" customHeight="1" x14ac:dyDescent="0.2">
      <c r="C81" s="86" t="s">
        <v>150</v>
      </c>
      <c r="D81" s="87"/>
      <c r="E81" s="71">
        <f>E21</f>
        <v>0</v>
      </c>
      <c r="F81" s="71">
        <v>100</v>
      </c>
      <c r="G81" s="83" t="s">
        <v>96</v>
      </c>
      <c r="H81" s="88">
        <f>E81*F81</f>
        <v>0</v>
      </c>
      <c r="I81" s="88"/>
      <c r="J81" s="76"/>
      <c r="K81" s="96" t="s">
        <v>161</v>
      </c>
      <c r="L81" s="96"/>
      <c r="M81" s="76"/>
      <c r="N81" s="98"/>
      <c r="O81" s="98"/>
    </row>
    <row r="82" spans="3:19" ht="21" customHeight="1" x14ac:dyDescent="0.2">
      <c r="C82" s="86" t="s">
        <v>152</v>
      </c>
      <c r="D82" s="87"/>
      <c r="E82" s="71">
        <f>E22</f>
        <v>0</v>
      </c>
      <c r="F82" s="71">
        <v>200</v>
      </c>
      <c r="G82" s="83" t="s">
        <v>96</v>
      </c>
      <c r="H82" s="88">
        <f>E82*F82</f>
        <v>0</v>
      </c>
      <c r="I82" s="88"/>
      <c r="J82" s="76"/>
      <c r="K82" s="76" t="s">
        <v>162</v>
      </c>
      <c r="L82" s="89">
        <v>110000000</v>
      </c>
      <c r="M82" s="89"/>
      <c r="N82" s="90">
        <f>H81+H84</f>
        <v>64000000</v>
      </c>
      <c r="O82" s="91"/>
    </row>
    <row r="83" spans="3:19" ht="21" customHeight="1" x14ac:dyDescent="0.2">
      <c r="C83" s="86" t="s">
        <v>153</v>
      </c>
      <c r="D83" s="87"/>
      <c r="E83" s="71">
        <f>E23</f>
        <v>0</v>
      </c>
      <c r="F83" s="71">
        <v>60</v>
      </c>
      <c r="G83" s="83" t="s">
        <v>96</v>
      </c>
      <c r="H83" s="88">
        <f>E83*F83</f>
        <v>0</v>
      </c>
      <c r="I83" s="88"/>
      <c r="J83" s="76"/>
      <c r="K83" s="76" t="s">
        <v>163</v>
      </c>
      <c r="L83" s="89">
        <v>80000000</v>
      </c>
      <c r="M83" s="89"/>
      <c r="N83" s="90">
        <f>H82+H85</f>
        <v>7600000</v>
      </c>
      <c r="O83" s="91"/>
      <c r="S83" s="75"/>
    </row>
    <row r="84" spans="3:19" ht="21" customHeight="1" x14ac:dyDescent="0.2">
      <c r="C84" s="86" t="s">
        <v>83</v>
      </c>
      <c r="D84" s="87"/>
      <c r="E84" s="70">
        <v>800</v>
      </c>
      <c r="F84" s="71">
        <v>80000</v>
      </c>
      <c r="G84" s="83">
        <v>1.2</v>
      </c>
      <c r="H84" s="88">
        <f>E84*F84</f>
        <v>64000000</v>
      </c>
      <c r="I84" s="88"/>
      <c r="J84" s="76"/>
      <c r="K84" s="76" t="s">
        <v>164</v>
      </c>
      <c r="L84" s="89">
        <v>10000000</v>
      </c>
      <c r="M84" s="89"/>
      <c r="N84" s="90">
        <f>H83+H86</f>
        <v>0</v>
      </c>
      <c r="O84" s="91"/>
    </row>
    <row r="85" spans="3:19" ht="21" customHeight="1" x14ac:dyDescent="0.2">
      <c r="C85" s="86" t="s">
        <v>165</v>
      </c>
      <c r="D85" s="87"/>
      <c r="E85" s="70">
        <v>190</v>
      </c>
      <c r="F85" s="71">
        <v>100000</v>
      </c>
      <c r="G85" s="83">
        <v>0.4</v>
      </c>
      <c r="H85" s="88">
        <f>E85*F85*G85</f>
        <v>7600000</v>
      </c>
      <c r="I85" s="88"/>
      <c r="J85" s="76"/>
      <c r="K85" s="76"/>
      <c r="L85" s="76"/>
      <c r="M85" s="76"/>
      <c r="N85" s="76"/>
    </row>
    <row r="86" spans="3:19" ht="21" customHeight="1" x14ac:dyDescent="0.2">
      <c r="C86" s="86" t="s">
        <v>54</v>
      </c>
      <c r="D86" s="87"/>
      <c r="E86" s="71">
        <f>L18</f>
        <v>0</v>
      </c>
      <c r="F86" s="71">
        <v>6250</v>
      </c>
      <c r="G86" s="83" t="s">
        <v>96</v>
      </c>
      <c r="H86" s="88">
        <f>E86*F86</f>
        <v>0</v>
      </c>
      <c r="I86" s="88"/>
      <c r="J86" s="76"/>
      <c r="K86" s="76" t="s">
        <v>166</v>
      </c>
      <c r="L86" s="76"/>
      <c r="M86" s="76"/>
      <c r="N86" s="76"/>
    </row>
    <row r="87" spans="3:19" ht="26.25" customHeight="1" x14ac:dyDescent="0.2">
      <c r="C87" s="94" t="s">
        <v>167</v>
      </c>
      <c r="D87" s="94"/>
      <c r="E87" s="94"/>
      <c r="F87" s="94"/>
      <c r="G87" s="94"/>
      <c r="H87" s="95">
        <f>SUM(H81:H86)</f>
        <v>71600000</v>
      </c>
      <c r="I87" s="95"/>
      <c r="J87" s="76"/>
      <c r="K87" s="76" t="s">
        <v>162</v>
      </c>
      <c r="L87" s="77">
        <f>N82-L82</f>
        <v>-46000000</v>
      </c>
      <c r="M87" s="76"/>
      <c r="N87" s="76"/>
    </row>
    <row r="88" spans="3:19" ht="21.75" customHeight="1" x14ac:dyDescent="0.2">
      <c r="C88" s="76"/>
      <c r="D88" s="76"/>
      <c r="E88" s="76"/>
      <c r="F88" s="76"/>
      <c r="G88" s="76"/>
      <c r="H88" s="76"/>
      <c r="I88" s="76"/>
      <c r="J88" s="76"/>
      <c r="K88" s="76" t="s">
        <v>163</v>
      </c>
      <c r="L88" s="84">
        <f t="shared" ref="L88:L89" si="1">N83-L83</f>
        <v>-72400000</v>
      </c>
      <c r="M88" s="76"/>
      <c r="N88" s="76"/>
    </row>
    <row r="89" spans="3:19" ht="21.75" customHeight="1" x14ac:dyDescent="0.2">
      <c r="C89" s="76"/>
      <c r="D89" s="76"/>
      <c r="E89" s="76"/>
      <c r="F89" s="76"/>
      <c r="G89" s="76"/>
      <c r="H89" s="76"/>
      <c r="I89" s="76"/>
      <c r="J89" s="76"/>
      <c r="K89" s="76" t="s">
        <v>164</v>
      </c>
      <c r="L89" s="77">
        <f t="shared" si="1"/>
        <v>-10000000</v>
      </c>
      <c r="M89" s="76"/>
      <c r="N89" s="76"/>
    </row>
    <row r="90" spans="3:19" x14ac:dyDescent="0.2">
      <c r="G90" s="78" t="s">
        <v>168</v>
      </c>
    </row>
    <row r="91" spans="3:19" x14ac:dyDescent="0.2">
      <c r="G91" s="76" t="s">
        <v>63</v>
      </c>
    </row>
    <row r="92" spans="3:19" x14ac:dyDescent="0.2">
      <c r="G92" s="76"/>
    </row>
    <row r="93" spans="3:19" x14ac:dyDescent="0.2">
      <c r="G93" s="96" t="s">
        <v>154</v>
      </c>
      <c r="H93" s="96"/>
    </row>
    <row r="94" spans="3:19" x14ac:dyDescent="0.2">
      <c r="G94" s="96"/>
      <c r="H94" s="96"/>
    </row>
    <row r="95" spans="3:19" x14ac:dyDescent="0.2">
      <c r="G95" s="76"/>
    </row>
    <row r="96" spans="3:19" x14ac:dyDescent="0.2">
      <c r="G96" s="76" t="s">
        <v>47</v>
      </c>
    </row>
    <row r="97" spans="7:7" x14ac:dyDescent="0.2">
      <c r="G97" s="76" t="s">
        <v>76</v>
      </c>
    </row>
    <row r="98" spans="7:7" x14ac:dyDescent="0.2">
      <c r="G98" s="76" t="s">
        <v>48</v>
      </c>
    </row>
  </sheetData>
  <mergeCells count="35">
    <mergeCell ref="D8:O8"/>
    <mergeCell ref="C1:O1"/>
    <mergeCell ref="C2:O2"/>
    <mergeCell ref="C4:C5"/>
    <mergeCell ref="D4:F4"/>
    <mergeCell ref="G4:I4"/>
    <mergeCell ref="J4:L4"/>
    <mergeCell ref="M4:O4"/>
    <mergeCell ref="D19:I19"/>
    <mergeCell ref="C78:I78"/>
    <mergeCell ref="C80:D80"/>
    <mergeCell ref="H80:I80"/>
    <mergeCell ref="N80:O81"/>
    <mergeCell ref="C81:D81"/>
    <mergeCell ref="H81:I81"/>
    <mergeCell ref="K81:L81"/>
    <mergeCell ref="C82:D82"/>
    <mergeCell ref="H82:I82"/>
    <mergeCell ref="L82:M82"/>
    <mergeCell ref="N82:O82"/>
    <mergeCell ref="C83:D83"/>
    <mergeCell ref="H83:I83"/>
    <mergeCell ref="L83:M83"/>
    <mergeCell ref="N83:O83"/>
    <mergeCell ref="C84:D84"/>
    <mergeCell ref="H84:I84"/>
    <mergeCell ref="L84:M84"/>
    <mergeCell ref="N84:O84"/>
    <mergeCell ref="C85:D85"/>
    <mergeCell ref="H85:I85"/>
    <mergeCell ref="C86:D86"/>
    <mergeCell ref="H86:I86"/>
    <mergeCell ref="C87:G87"/>
    <mergeCell ref="H87:I87"/>
    <mergeCell ref="G93:H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STS UPT (2026)</vt:lpstr>
      <vt:lpstr>1. Air Tawar</vt:lpstr>
      <vt:lpstr>2. Rek tawar</vt:lpstr>
      <vt:lpstr>3. All In</vt:lpstr>
      <vt:lpstr>rekap pad sebar calin ekor</vt:lpstr>
      <vt:lpstr>rekap pad sebar calin Rp</vt:lpstr>
      <vt:lpstr>'3. All 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 aja</dc:creator>
  <cp:lastModifiedBy>USER</cp:lastModifiedBy>
  <cp:lastPrinted>2026-02-20T08:00:00Z</cp:lastPrinted>
  <dcterms:created xsi:type="dcterms:W3CDTF">2023-01-06T01:17:14Z</dcterms:created>
  <dcterms:modified xsi:type="dcterms:W3CDTF">2026-05-05T04:58:20Z</dcterms:modified>
</cp:coreProperties>
</file>